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80" windowWidth="15480" windowHeight="11280" activeTab="1"/>
  </bookViews>
  <sheets>
    <sheet name="Приложение 1" sheetId="3" r:id="rId1"/>
    <sheet name="Приложение 2" sheetId="8" r:id="rId2"/>
    <sheet name="Приложение 3" sheetId="7" r:id="rId3"/>
  </sheets>
  <externalReferences>
    <externalReference r:id="rId4"/>
    <externalReference r:id="rId5"/>
  </externalReferences>
  <definedNames>
    <definedName name="_xlnm.Print_Titles" localSheetId="0">'Приложение 1'!$3:$4</definedName>
    <definedName name="_xlnm.Print_Area" localSheetId="0">'Приложение 1'!$A$1:$I$8</definedName>
  </definedNames>
  <calcPr calcId="144525"/>
</workbook>
</file>

<file path=xl/calcChain.xml><?xml version="1.0" encoding="utf-8"?>
<calcChain xmlns="http://schemas.openxmlformats.org/spreadsheetml/2006/main">
  <c r="S109" i="8" l="1"/>
  <c r="I109" i="8"/>
  <c r="D109" i="8"/>
  <c r="H54" i="3" l="1"/>
  <c r="H53" i="3"/>
  <c r="H52" i="3"/>
  <c r="H50" i="3"/>
  <c r="H46" i="3"/>
  <c r="H47" i="3"/>
  <c r="H45" i="3"/>
  <c r="H35" i="3"/>
  <c r="H34" i="3"/>
  <c r="H33" i="3"/>
  <c r="H31" i="3"/>
  <c r="H29" i="3"/>
  <c r="T140" i="8" l="1"/>
  <c r="T117" i="8"/>
  <c r="F57" i="3"/>
  <c r="G54" i="3"/>
  <c r="G52" i="3"/>
  <c r="G51" i="3"/>
  <c r="G42" i="3"/>
  <c r="G35" i="3"/>
  <c r="G31" i="3"/>
  <c r="G36" i="3" l="1"/>
  <c r="T52" i="8" l="1"/>
  <c r="T68" i="8" l="1"/>
  <c r="T59" i="8"/>
  <c r="G32" i="3"/>
  <c r="T87" i="8"/>
  <c r="G34" i="3"/>
  <c r="G33" i="3"/>
  <c r="G50" i="3"/>
  <c r="G45" i="3"/>
  <c r="G29" i="3"/>
  <c r="T141" i="8" l="1"/>
  <c r="G15" i="3" l="1"/>
  <c r="G16" i="3"/>
  <c r="G14" i="3" l="1"/>
  <c r="G13" i="3"/>
  <c r="G12" i="3"/>
  <c r="T9" i="8"/>
  <c r="T30" i="8"/>
  <c r="T55" i="8"/>
  <c r="T66" i="8"/>
  <c r="T64" i="8"/>
  <c r="T62" i="8"/>
  <c r="T60" i="8"/>
  <c r="T58" i="8"/>
  <c r="T95" i="8"/>
  <c r="T93" i="8"/>
  <c r="T101" i="8"/>
  <c r="T105" i="8"/>
  <c r="F12" i="3" l="1"/>
  <c r="F9" i="3"/>
  <c r="T106" i="8"/>
  <c r="T139" i="8"/>
  <c r="T137" i="8"/>
  <c r="R137" i="8"/>
  <c r="Q137" i="8"/>
  <c r="P137" i="8"/>
  <c r="O137" i="8"/>
  <c r="N137" i="8"/>
  <c r="Q135" i="8"/>
  <c r="P135" i="8"/>
  <c r="N135" i="8"/>
  <c r="Q134" i="8"/>
  <c r="P134" i="8"/>
  <c r="N134" i="8"/>
  <c r="S129" i="8"/>
  <c r="T129" i="8" s="1"/>
  <c r="I129" i="8"/>
  <c r="N129" i="8" s="1"/>
  <c r="R127" i="8"/>
  <c r="Q127" i="8"/>
  <c r="P127" i="8"/>
  <c r="O127" i="8"/>
  <c r="I127" i="8"/>
  <c r="D127" i="8"/>
  <c r="R126" i="8"/>
  <c r="Q126" i="8"/>
  <c r="P126" i="8"/>
  <c r="O126" i="8"/>
  <c r="I126" i="8"/>
  <c r="D126" i="8"/>
  <c r="R125" i="8"/>
  <c r="Q125" i="8"/>
  <c r="P125" i="8"/>
  <c r="O125" i="8"/>
  <c r="I125" i="8"/>
  <c r="D125" i="8"/>
  <c r="T125" i="8" s="1"/>
  <c r="R124" i="8"/>
  <c r="Q124" i="8"/>
  <c r="P124" i="8"/>
  <c r="O124" i="8"/>
  <c r="I124" i="8"/>
  <c r="D124" i="8"/>
  <c r="M123" i="8"/>
  <c r="L123" i="8"/>
  <c r="K123" i="8"/>
  <c r="J123" i="8"/>
  <c r="R122" i="8"/>
  <c r="Q122" i="8"/>
  <c r="P122" i="8"/>
  <c r="O122" i="8"/>
  <c r="I122" i="8"/>
  <c r="D122" i="8"/>
  <c r="T122" i="8" s="1"/>
  <c r="R121" i="8"/>
  <c r="Q121" i="8"/>
  <c r="P121" i="8"/>
  <c r="O121" i="8"/>
  <c r="I121" i="8"/>
  <c r="D121" i="8"/>
  <c r="T121" i="8" s="1"/>
  <c r="R120" i="8"/>
  <c r="Q120" i="8"/>
  <c r="P120" i="8"/>
  <c r="O120" i="8"/>
  <c r="I120" i="8"/>
  <c r="I123" i="8" s="1"/>
  <c r="D120" i="8"/>
  <c r="D123" i="8" s="1"/>
  <c r="T119" i="8"/>
  <c r="S119" i="8"/>
  <c r="Q119" i="8"/>
  <c r="P119" i="8"/>
  <c r="O119" i="8"/>
  <c r="N119" i="8"/>
  <c r="M119" i="8"/>
  <c r="H119" i="8"/>
  <c r="T116" i="8"/>
  <c r="T115" i="8"/>
  <c r="T114" i="8"/>
  <c r="T113" i="8"/>
  <c r="T112" i="8"/>
  <c r="T111" i="8"/>
  <c r="T110" i="8"/>
  <c r="R110" i="8"/>
  <c r="Q110" i="8"/>
  <c r="P110" i="8"/>
  <c r="O110" i="8"/>
  <c r="N110" i="8"/>
  <c r="R109" i="8"/>
  <c r="Q109" i="8"/>
  <c r="P109" i="8"/>
  <c r="O109" i="8"/>
  <c r="T109" i="8"/>
  <c r="T107" i="8"/>
  <c r="R107" i="8"/>
  <c r="Q107" i="8"/>
  <c r="P107" i="8"/>
  <c r="O107" i="8"/>
  <c r="N107" i="8"/>
  <c r="R106" i="8"/>
  <c r="Q106" i="8"/>
  <c r="P106" i="8"/>
  <c r="O106" i="8"/>
  <c r="N106" i="8"/>
  <c r="R105" i="8"/>
  <c r="Q105" i="8"/>
  <c r="P105" i="8"/>
  <c r="O105" i="8"/>
  <c r="N105" i="8"/>
  <c r="T103" i="8"/>
  <c r="R103" i="8"/>
  <c r="Q103" i="8"/>
  <c r="P103" i="8"/>
  <c r="O103" i="8"/>
  <c r="N103" i="8"/>
  <c r="S102" i="8"/>
  <c r="I102" i="8"/>
  <c r="D102" i="8"/>
  <c r="T102" i="8" s="1"/>
  <c r="S100" i="8"/>
  <c r="I100" i="8"/>
  <c r="D100" i="8"/>
  <c r="T100" i="8" s="1"/>
  <c r="T99" i="8"/>
  <c r="O99" i="8"/>
  <c r="N99" i="8"/>
  <c r="M99" i="8"/>
  <c r="R99" i="8" s="1"/>
  <c r="L99" i="8"/>
  <c r="Q99" i="8" s="1"/>
  <c r="K99" i="8"/>
  <c r="P99" i="8" s="1"/>
  <c r="T98" i="8"/>
  <c r="R98" i="8"/>
  <c r="Q98" i="8"/>
  <c r="P98" i="8"/>
  <c r="O98" i="8"/>
  <c r="N98" i="8"/>
  <c r="S97" i="8"/>
  <c r="R97" i="8"/>
  <c r="Q97" i="8"/>
  <c r="P97" i="8"/>
  <c r="O97" i="8"/>
  <c r="I97" i="8"/>
  <c r="N97" i="8" s="1"/>
  <c r="D97" i="8"/>
  <c r="T97" i="8" s="1"/>
  <c r="S94" i="8"/>
  <c r="I94" i="8"/>
  <c r="D94" i="8"/>
  <c r="T94" i="8" s="1"/>
  <c r="S92" i="8"/>
  <c r="I92" i="8"/>
  <c r="D92" i="8"/>
  <c r="T92" i="8" s="1"/>
  <c r="T90" i="8"/>
  <c r="T89" i="8"/>
  <c r="R89" i="8"/>
  <c r="Q89" i="8"/>
  <c r="P89" i="8"/>
  <c r="O89" i="8"/>
  <c r="N89" i="8"/>
  <c r="S88" i="8"/>
  <c r="I88" i="8"/>
  <c r="D88" i="8"/>
  <c r="T88" i="8" s="1"/>
  <c r="S86" i="8"/>
  <c r="I86" i="8"/>
  <c r="S85" i="8"/>
  <c r="D85" i="8"/>
  <c r="S83" i="8"/>
  <c r="R83" i="8"/>
  <c r="I83" i="8"/>
  <c r="D83" i="8"/>
  <c r="I82" i="8"/>
  <c r="T80" i="8"/>
  <c r="N80" i="8"/>
  <c r="M80" i="8"/>
  <c r="L80" i="8"/>
  <c r="K80" i="8"/>
  <c r="J80" i="8"/>
  <c r="H80" i="8"/>
  <c r="G80" i="8"/>
  <c r="F80" i="8"/>
  <c r="E80" i="8"/>
  <c r="T79" i="8"/>
  <c r="R79" i="8"/>
  <c r="Q79" i="8"/>
  <c r="P79" i="8"/>
  <c r="O79" i="8"/>
  <c r="N79" i="8"/>
  <c r="T78" i="8"/>
  <c r="R78" i="8"/>
  <c r="Q78" i="8"/>
  <c r="P78" i="8"/>
  <c r="O78" i="8"/>
  <c r="N78" i="8"/>
  <c r="S77" i="8"/>
  <c r="R77" i="8"/>
  <c r="Q77" i="8"/>
  <c r="P77" i="8"/>
  <c r="O77" i="8"/>
  <c r="I77" i="8"/>
  <c r="D77" i="8"/>
  <c r="T77" i="8" s="1"/>
  <c r="T76" i="8"/>
  <c r="R76" i="8"/>
  <c r="Q76" i="8"/>
  <c r="P76" i="8"/>
  <c r="O76" i="8"/>
  <c r="N76" i="8"/>
  <c r="S75" i="8"/>
  <c r="R75" i="8"/>
  <c r="Q75" i="8"/>
  <c r="P75" i="8"/>
  <c r="O75" i="8"/>
  <c r="I75" i="8"/>
  <c r="D75" i="8"/>
  <c r="T75" i="8" s="1"/>
  <c r="M74" i="8"/>
  <c r="L74" i="8"/>
  <c r="K74" i="8"/>
  <c r="J74" i="8"/>
  <c r="H74" i="8"/>
  <c r="G74" i="8"/>
  <c r="F74" i="8"/>
  <c r="E74" i="8"/>
  <c r="D74" i="8"/>
  <c r="N74" i="8" s="1"/>
  <c r="T73" i="8"/>
  <c r="T72" i="8"/>
  <c r="R72" i="8"/>
  <c r="Q72" i="8"/>
  <c r="P72" i="8"/>
  <c r="O72" i="8"/>
  <c r="N72" i="8"/>
  <c r="T71" i="8"/>
  <c r="R71" i="8"/>
  <c r="Q71" i="8"/>
  <c r="P71" i="8"/>
  <c r="O71" i="8"/>
  <c r="N71" i="8"/>
  <c r="S70" i="8"/>
  <c r="R70" i="8"/>
  <c r="Q70" i="8"/>
  <c r="P70" i="8"/>
  <c r="O70" i="8"/>
  <c r="I70" i="8"/>
  <c r="D70" i="8"/>
  <c r="T70" i="8" s="1"/>
  <c r="R68" i="8"/>
  <c r="Q68" i="8"/>
  <c r="P68" i="8"/>
  <c r="O68" i="8"/>
  <c r="S67" i="8"/>
  <c r="T67" i="8" s="1"/>
  <c r="R66" i="8"/>
  <c r="Q66" i="8"/>
  <c r="P66" i="8"/>
  <c r="N66" i="8"/>
  <c r="J66" i="8"/>
  <c r="O66" i="8" s="1"/>
  <c r="S65" i="8"/>
  <c r="T65" i="8" s="1"/>
  <c r="I65" i="8"/>
  <c r="R64" i="8"/>
  <c r="Q64" i="8"/>
  <c r="P64" i="8"/>
  <c r="O64" i="8"/>
  <c r="N64" i="8"/>
  <c r="S63" i="8"/>
  <c r="T63" i="8" s="1"/>
  <c r="I63" i="8"/>
  <c r="R62" i="8"/>
  <c r="Q62" i="8"/>
  <c r="P62" i="8"/>
  <c r="O62" i="8"/>
  <c r="N62" i="8"/>
  <c r="S61" i="8"/>
  <c r="T61" i="8" s="1"/>
  <c r="R61" i="8"/>
  <c r="Q61" i="8"/>
  <c r="P61" i="8"/>
  <c r="O61" i="8"/>
  <c r="I61" i="8"/>
  <c r="R60" i="8"/>
  <c r="N60" i="8"/>
  <c r="L60" i="8"/>
  <c r="Q60" i="8" s="1"/>
  <c r="K60" i="8"/>
  <c r="P60" i="8" s="1"/>
  <c r="J60" i="8"/>
  <c r="O60" i="8" s="1"/>
  <c r="R59" i="8"/>
  <c r="Q59" i="8"/>
  <c r="P59" i="8"/>
  <c r="O59" i="8"/>
  <c r="N59" i="8"/>
  <c r="R58" i="8"/>
  <c r="Q58" i="8"/>
  <c r="P58" i="8"/>
  <c r="O58" i="8"/>
  <c r="N58" i="8"/>
  <c r="S57" i="8"/>
  <c r="I57" i="8"/>
  <c r="D57" i="8"/>
  <c r="T57" i="8" s="1"/>
  <c r="T54" i="8"/>
  <c r="R54" i="8"/>
  <c r="Q54" i="8"/>
  <c r="P54" i="8"/>
  <c r="O54" i="8"/>
  <c r="N54" i="8"/>
  <c r="S51" i="8"/>
  <c r="R52" i="8"/>
  <c r="Q52" i="8"/>
  <c r="P52" i="8"/>
  <c r="O52" i="8"/>
  <c r="I51" i="8"/>
  <c r="R51" i="8"/>
  <c r="Q51" i="8"/>
  <c r="P51" i="8"/>
  <c r="O51" i="8"/>
  <c r="D51" i="8"/>
  <c r="S50" i="8"/>
  <c r="R50" i="8"/>
  <c r="Q50" i="8"/>
  <c r="P50" i="8"/>
  <c r="O50" i="8"/>
  <c r="I50" i="8"/>
  <c r="D50" i="8"/>
  <c r="S49" i="8"/>
  <c r="Q49" i="8"/>
  <c r="P49" i="8"/>
  <c r="O49" i="8"/>
  <c r="M49" i="8"/>
  <c r="R49" i="8" s="1"/>
  <c r="I49" i="8"/>
  <c r="I48" i="8" s="1"/>
  <c r="D49" i="8"/>
  <c r="T49" i="8" s="1"/>
  <c r="S48" i="8"/>
  <c r="R48" i="8"/>
  <c r="Q48" i="8"/>
  <c r="P48" i="8"/>
  <c r="O48" i="8"/>
  <c r="D48" i="8"/>
  <c r="T48" i="8" s="1"/>
  <c r="M46" i="8"/>
  <c r="L46" i="8"/>
  <c r="K46" i="8"/>
  <c r="J46" i="8"/>
  <c r="H46" i="8"/>
  <c r="R46" i="8" s="1"/>
  <c r="G46" i="8"/>
  <c r="F46" i="8"/>
  <c r="E46" i="8"/>
  <c r="R45" i="8"/>
  <c r="Q45" i="8"/>
  <c r="P45" i="8"/>
  <c r="O45" i="8"/>
  <c r="I45" i="8"/>
  <c r="D45" i="8"/>
  <c r="R44" i="8"/>
  <c r="Q44" i="8"/>
  <c r="P44" i="8"/>
  <c r="O44" i="8"/>
  <c r="I44" i="8"/>
  <c r="D44" i="8"/>
  <c r="T44" i="8" s="1"/>
  <c r="R43" i="8"/>
  <c r="Q43" i="8"/>
  <c r="P43" i="8"/>
  <c r="O43" i="8"/>
  <c r="I43" i="8"/>
  <c r="D43" i="8"/>
  <c r="D46" i="8" s="1"/>
  <c r="M42" i="8"/>
  <c r="L42" i="8"/>
  <c r="K42" i="8"/>
  <c r="J42" i="8"/>
  <c r="H42" i="8"/>
  <c r="R42" i="8" s="1"/>
  <c r="G42" i="8"/>
  <c r="F42" i="8"/>
  <c r="P42" i="8" s="1"/>
  <c r="E42" i="8"/>
  <c r="R41" i="8"/>
  <c r="Q41" i="8"/>
  <c r="P41" i="8"/>
  <c r="O41" i="8"/>
  <c r="I41" i="8"/>
  <c r="D41" i="8"/>
  <c r="R40" i="8"/>
  <c r="Q40" i="8"/>
  <c r="P40" i="8"/>
  <c r="O40" i="8"/>
  <c r="I40" i="8"/>
  <c r="D40" i="8"/>
  <c r="R39" i="8"/>
  <c r="Q39" i="8"/>
  <c r="P39" i="8"/>
  <c r="O39" i="8"/>
  <c r="I39" i="8"/>
  <c r="D39" i="8"/>
  <c r="T38" i="8"/>
  <c r="R38" i="8"/>
  <c r="Q38" i="8"/>
  <c r="P38" i="8"/>
  <c r="O38" i="8"/>
  <c r="N38" i="8"/>
  <c r="S37" i="8"/>
  <c r="R37" i="8"/>
  <c r="Q37" i="8"/>
  <c r="P37" i="8"/>
  <c r="O37" i="8"/>
  <c r="I37" i="8"/>
  <c r="D37" i="8"/>
  <c r="T36" i="8"/>
  <c r="N36" i="8"/>
  <c r="S35" i="8"/>
  <c r="I35" i="8"/>
  <c r="D35" i="8"/>
  <c r="T33" i="8"/>
  <c r="R33" i="8"/>
  <c r="Q33" i="8"/>
  <c r="P33" i="8"/>
  <c r="O33" i="8"/>
  <c r="N33" i="8"/>
  <c r="T32" i="8"/>
  <c r="R32" i="8"/>
  <c r="Q32" i="8"/>
  <c r="P32" i="8"/>
  <c r="O32" i="8"/>
  <c r="N32" i="8"/>
  <c r="S31" i="8"/>
  <c r="R31" i="8"/>
  <c r="Q31" i="8"/>
  <c r="P31" i="8"/>
  <c r="O31" i="8"/>
  <c r="I31" i="8"/>
  <c r="D31" i="8"/>
  <c r="T31" i="8" s="1"/>
  <c r="R30" i="8"/>
  <c r="Q30" i="8"/>
  <c r="P30" i="8"/>
  <c r="O30" i="8"/>
  <c r="N30" i="8"/>
  <c r="T29" i="8"/>
  <c r="N29" i="8"/>
  <c r="M29" i="8"/>
  <c r="L29" i="8"/>
  <c r="K29" i="8"/>
  <c r="J29" i="8"/>
  <c r="T28" i="8"/>
  <c r="T27" i="8"/>
  <c r="R27" i="8"/>
  <c r="Q27" i="8"/>
  <c r="P27" i="8"/>
  <c r="O27" i="8"/>
  <c r="N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R10" i="8"/>
  <c r="Q10" i="8"/>
  <c r="P10" i="8"/>
  <c r="O10" i="8"/>
  <c r="N10" i="8"/>
  <c r="R9" i="8"/>
  <c r="Q9" i="8"/>
  <c r="P9" i="8"/>
  <c r="O9" i="8"/>
  <c r="O29" i="8" s="1"/>
  <c r="N9" i="8"/>
  <c r="N40" i="8" l="1"/>
  <c r="N41" i="8"/>
  <c r="N31" i="8"/>
  <c r="T35" i="8"/>
  <c r="N37" i="8"/>
  <c r="T39" i="8"/>
  <c r="O46" i="8"/>
  <c r="Q74" i="8"/>
  <c r="O80" i="8"/>
  <c r="Q80" i="8"/>
  <c r="P29" i="8"/>
  <c r="N43" i="8"/>
  <c r="N50" i="8"/>
  <c r="T50" i="8"/>
  <c r="N75" i="8"/>
  <c r="N83" i="8"/>
  <c r="T83" i="8"/>
  <c r="T85" i="8"/>
  <c r="N124" i="8"/>
  <c r="N126" i="8"/>
  <c r="N127" i="8"/>
  <c r="R29" i="8"/>
  <c r="Q29" i="8"/>
  <c r="N35" i="8"/>
  <c r="T37" i="8"/>
  <c r="T40" i="8"/>
  <c r="T41" i="8"/>
  <c r="T45" i="8"/>
  <c r="Q46" i="8"/>
  <c r="N48" i="8"/>
  <c r="N49" i="8"/>
  <c r="N61" i="8"/>
  <c r="N70" i="8"/>
  <c r="O74" i="8"/>
  <c r="I85" i="8"/>
  <c r="T86" i="8"/>
  <c r="T123" i="8"/>
  <c r="N120" i="8"/>
  <c r="N121" i="8"/>
  <c r="T124" i="8"/>
  <c r="T126" i="8"/>
  <c r="T127" i="8"/>
  <c r="N39" i="8"/>
  <c r="O42" i="8"/>
  <c r="Q42" i="8"/>
  <c r="N44" i="8"/>
  <c r="I46" i="8"/>
  <c r="N46" i="8" s="1"/>
  <c r="P46" i="8"/>
  <c r="P74" i="8"/>
  <c r="R74" i="8"/>
  <c r="T74" i="8"/>
  <c r="N77" i="8"/>
  <c r="P80" i="8"/>
  <c r="R80" i="8"/>
  <c r="N109" i="8"/>
  <c r="R119" i="8"/>
  <c r="N122" i="8"/>
  <c r="N125" i="8"/>
  <c r="N51" i="8"/>
  <c r="T51" i="8"/>
  <c r="N123" i="8"/>
  <c r="H123" i="8"/>
  <c r="T46" i="8"/>
  <c r="D42" i="8"/>
  <c r="I42" i="8"/>
  <c r="T43" i="8"/>
  <c r="N52" i="8"/>
  <c r="D82" i="8"/>
  <c r="T82" i="8" s="1"/>
  <c r="N45" i="8"/>
  <c r="T120" i="8"/>
  <c r="F96" i="7"/>
  <c r="F91" i="7"/>
  <c r="F92" i="7"/>
  <c r="F93" i="7"/>
  <c r="F94" i="7"/>
  <c r="F95" i="7"/>
  <c r="F90" i="7"/>
  <c r="F89" i="7"/>
  <c r="F87" i="7"/>
  <c r="F88" i="7"/>
  <c r="F85" i="7"/>
  <c r="F86" i="7"/>
  <c r="F84" i="7"/>
  <c r="F83" i="7"/>
  <c r="F49" i="3"/>
  <c r="E49" i="3"/>
  <c r="D49" i="3"/>
  <c r="C49" i="3"/>
  <c r="T42" i="8" l="1"/>
  <c r="N42" i="8"/>
  <c r="R123" i="8"/>
  <c r="G123" i="8"/>
  <c r="C24" i="3"/>
  <c r="F123" i="8" l="1"/>
  <c r="Q123" i="8"/>
  <c r="G25" i="3"/>
  <c r="G26" i="3"/>
  <c r="G27" i="3"/>
  <c r="P123" i="8" l="1"/>
  <c r="E123" i="8"/>
  <c r="O123" i="8" s="1"/>
  <c r="F33" i="3"/>
  <c r="D33" i="3"/>
  <c r="C33" i="3"/>
  <c r="F54" i="7" l="1"/>
  <c r="H13" i="3"/>
  <c r="F17" i="3" l="1"/>
  <c r="E17" i="3"/>
  <c r="D17" i="3"/>
  <c r="C17" i="3"/>
  <c r="C8" i="3"/>
  <c r="C7" i="3"/>
  <c r="C6" i="3"/>
  <c r="G17" i="3" l="1"/>
  <c r="E57" i="3"/>
  <c r="F76" i="7"/>
  <c r="F72" i="7"/>
  <c r="F69" i="7" l="1"/>
  <c r="F66" i="7"/>
  <c r="F65" i="7"/>
  <c r="E31" i="7"/>
  <c r="E30" i="7"/>
  <c r="F30" i="7" s="1"/>
  <c r="E29" i="7"/>
  <c r="E28" i="7"/>
  <c r="F27" i="7"/>
  <c r="F26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H8" i="3"/>
  <c r="G8" i="3"/>
  <c r="H7" i="3"/>
  <c r="G7" i="3"/>
  <c r="H6" i="3"/>
  <c r="G6" i="3"/>
  <c r="D5" i="3"/>
  <c r="C5" i="3" s="1"/>
  <c r="E5" i="3"/>
  <c r="F5" i="3"/>
  <c r="G5" i="3" l="1"/>
  <c r="H5" i="3"/>
  <c r="H10" i="3" l="1"/>
  <c r="H11" i="3"/>
  <c r="H18" i="3"/>
  <c r="H19" i="3"/>
  <c r="H20" i="3"/>
  <c r="G48" i="3" l="1"/>
  <c r="G49" i="3"/>
  <c r="H48" i="3"/>
  <c r="H49" i="3"/>
  <c r="F36" i="3" l="1"/>
  <c r="E36" i="3"/>
  <c r="H39" i="3" l="1"/>
  <c r="G39" i="3"/>
  <c r="H38" i="3"/>
  <c r="G38" i="3"/>
  <c r="H37" i="3"/>
  <c r="H36" i="3"/>
  <c r="G37" i="3" l="1"/>
  <c r="C85" i="7" l="1"/>
  <c r="B79" i="7"/>
  <c r="C79" i="7"/>
  <c r="B80" i="7"/>
  <c r="C80" i="7"/>
  <c r="B81" i="7"/>
  <c r="C81" i="7"/>
  <c r="B82" i="7"/>
  <c r="C82" i="7"/>
  <c r="B83" i="7"/>
  <c r="C83" i="7"/>
  <c r="B86" i="7"/>
  <c r="C86" i="7"/>
  <c r="B87" i="7"/>
  <c r="C87" i="7"/>
  <c r="B88" i="7"/>
  <c r="C88" i="7"/>
  <c r="C90" i="7"/>
  <c r="B90" i="7"/>
  <c r="C91" i="7"/>
  <c r="B92" i="7"/>
  <c r="C92" i="7"/>
  <c r="B93" i="7"/>
  <c r="C93" i="7"/>
  <c r="B94" i="7"/>
  <c r="C94" i="7"/>
  <c r="C95" i="7"/>
  <c r="C97" i="7"/>
  <c r="F44" i="3" l="1"/>
  <c r="C44" i="3"/>
  <c r="E40" i="3"/>
  <c r="D40" i="3"/>
  <c r="C40" i="3"/>
  <c r="F28" i="3"/>
  <c r="E28" i="3"/>
  <c r="G28" i="3" s="1"/>
  <c r="D28" i="3"/>
  <c r="C28" i="3"/>
  <c r="F24" i="3"/>
  <c r="E24" i="3"/>
  <c r="D24" i="3"/>
  <c r="F15" i="3"/>
  <c r="E15" i="3"/>
  <c r="E9" i="3"/>
  <c r="D9" i="3"/>
  <c r="C9" i="3"/>
  <c r="H40" i="3" l="1"/>
  <c r="H28" i="3"/>
  <c r="H9" i="3"/>
  <c r="G40" i="3"/>
  <c r="G9" i="3"/>
  <c r="H44" i="3"/>
  <c r="G44" i="3"/>
  <c r="G24" i="3"/>
  <c r="F179" i="7"/>
  <c r="F178" i="7"/>
  <c r="F177" i="7"/>
  <c r="F176" i="7"/>
  <c r="F175" i="7"/>
  <c r="F174" i="7"/>
  <c r="G53" i="3" l="1"/>
  <c r="F114" i="7" l="1"/>
  <c r="F113" i="7"/>
  <c r="F107" i="7"/>
  <c r="F170" i="7" l="1"/>
  <c r="F168" i="7"/>
  <c r="F167" i="7"/>
  <c r="F166" i="7"/>
  <c r="F158" i="7" l="1"/>
  <c r="F157" i="7"/>
  <c r="F155" i="7"/>
  <c r="F154" i="7"/>
  <c r="F30" i="3" l="1"/>
  <c r="H32" i="3"/>
  <c r="E30" i="3" l="1"/>
  <c r="D30" i="3"/>
  <c r="G57" i="3" l="1"/>
  <c r="G30" i="3"/>
  <c r="H30" i="3"/>
  <c r="H57" i="3" l="1"/>
  <c r="F125" i="7"/>
  <c r="F124" i="7"/>
  <c r="F123" i="7"/>
  <c r="F122" i="7"/>
  <c r="F121" i="7"/>
  <c r="F120" i="7"/>
  <c r="F119" i="7"/>
  <c r="F118" i="7"/>
  <c r="F117" i="7"/>
  <c r="F116" i="7"/>
  <c r="F105" i="7"/>
  <c r="F104" i="7"/>
  <c r="F103" i="7"/>
  <c r="F102" i="7"/>
  <c r="F101" i="7"/>
  <c r="F100" i="7"/>
  <c r="F136" i="7"/>
  <c r="F135" i="7"/>
  <c r="F128" i="7"/>
  <c r="H43" i="3"/>
  <c r="G43" i="3"/>
  <c r="H42" i="3"/>
  <c r="H41" i="3"/>
  <c r="G41" i="3"/>
  <c r="F77" i="7" l="1"/>
  <c r="F75" i="7"/>
  <c r="F74" i="7"/>
  <c r="F73" i="7"/>
  <c r="F71" i="7"/>
  <c r="F70" i="7"/>
  <c r="F68" i="7"/>
  <c r="F67" i="7"/>
  <c r="F64" i="7"/>
  <c r="F63" i="7"/>
  <c r="F62" i="7"/>
  <c r="H23" i="3"/>
  <c r="G23" i="3"/>
  <c r="G18" i="3" l="1"/>
  <c r="H21" i="3"/>
  <c r="G20" i="3"/>
  <c r="G22" i="3"/>
  <c r="G19" i="3"/>
  <c r="G21" i="3"/>
  <c r="H22" i="3"/>
  <c r="F55" i="7"/>
  <c r="F53" i="7"/>
  <c r="C12" i="3" l="1"/>
  <c r="C57" i="3" s="1"/>
  <c r="D12" i="3" l="1"/>
  <c r="D57" i="3" s="1"/>
  <c r="H12" i="3" l="1"/>
  <c r="F39" i="7"/>
  <c r="F38" i="7"/>
  <c r="F37" i="7"/>
  <c r="F36" i="7"/>
  <c r="F35" i="7"/>
  <c r="F34" i="7"/>
  <c r="F33" i="7"/>
  <c r="G11" i="3"/>
  <c r="G10" i="3"/>
  <c r="F31" i="7" l="1"/>
  <c r="F29" i="7"/>
  <c r="F28" i="7"/>
  <c r="B143" i="7" l="1"/>
  <c r="C143" i="7"/>
  <c r="B144" i="7"/>
  <c r="C144" i="7"/>
  <c r="B145" i="7"/>
  <c r="C145" i="7"/>
  <c r="G47" i="3"/>
  <c r="F161" i="7" l="1"/>
  <c r="F141" i="7"/>
  <c r="F140" i="7"/>
  <c r="F138" i="7"/>
  <c r="F137" i="7"/>
  <c r="F112" i="7"/>
  <c r="F111" i="7"/>
  <c r="F97" i="7"/>
  <c r="F48" i="7"/>
  <c r="F47" i="7"/>
  <c r="F46" i="7"/>
  <c r="F45" i="7"/>
  <c r="F44" i="7"/>
  <c r="F43" i="7"/>
  <c r="F42" i="7"/>
  <c r="F41" i="7"/>
  <c r="F40" i="7"/>
</calcChain>
</file>

<file path=xl/sharedStrings.xml><?xml version="1.0" encoding="utf-8"?>
<sst xmlns="http://schemas.openxmlformats.org/spreadsheetml/2006/main" count="660" uniqueCount="438">
  <si>
    <t>№ п/п</t>
  </si>
  <si>
    <t>Федеральный бюджет</t>
  </si>
  <si>
    <t>Краевой бюджет</t>
  </si>
  <si>
    <t>Результат "+" освоение "-" неосвоение</t>
  </si>
  <si>
    <t>Районный бюджет</t>
  </si>
  <si>
    <t>Источник финансирования</t>
  </si>
  <si>
    <t>ВСЕГО:</t>
  </si>
  <si>
    <t>I квартал</t>
  </si>
  <si>
    <t>II квартал</t>
  </si>
  <si>
    <t>III квартал</t>
  </si>
  <si>
    <t>IV квартал</t>
  </si>
  <si>
    <t xml:space="preserve">Утверждено решением о бюджете </t>
  </si>
  <si>
    <t>Уточненные бюджетные назначения</t>
  </si>
  <si>
    <t>Отклонение</t>
  </si>
  <si>
    <t>% исполнения</t>
  </si>
  <si>
    <t>Предусмотрено нормативным правовым актом</t>
  </si>
  <si>
    <t>7=6-5</t>
  </si>
  <si>
    <t>Итого по подпрограмме</t>
  </si>
  <si>
    <t>Всего по программе</t>
  </si>
  <si>
    <t>Исполнено (фактические расходы)</t>
  </si>
  <si>
    <t>1</t>
  </si>
  <si>
    <t>Наименование программы (подпрограммы)</t>
  </si>
  <si>
    <t>«Реформирование и модернизация жилищно-коммунального хозяйства и повышение энергетической эффективности»</t>
  </si>
  <si>
    <t>"Охрана окружающей среды, воспроизводство природных ресурсов на территории Кежемского района</t>
  </si>
  <si>
    <t xml:space="preserve"> «Развитие физической культуры, спорта, туризма в Кежемском районе»</t>
  </si>
  <si>
    <t xml:space="preserve"> «Развитие молодежной политики в Кежемском районе»</t>
  </si>
  <si>
    <t xml:space="preserve"> "Развитие транспортной системы Кежемского района"</t>
  </si>
  <si>
    <t xml:space="preserve"> «Развитие сельского хозяйства в Кежемском районе»</t>
  </si>
  <si>
    <t>«Обеспечение доступным и комфортным жильем жителей Кежемского района»</t>
  </si>
  <si>
    <t>"Управление муниципальными финансами"</t>
  </si>
  <si>
    <t>"Содействие развитию гражданского общества в Кежемском районе"</t>
  </si>
  <si>
    <t>"Защита населения и территории Кежемского района от чрезвычайных ситуаций природного и техногенного характера"</t>
  </si>
  <si>
    <t>Муниципальная программа "Содействие занятости населения Кежемского района"</t>
  </si>
  <si>
    <t>"Развитие образования Кежемского района"</t>
  </si>
  <si>
    <t xml:space="preserve">"Система социальной защиты населения
Кежемского района"
</t>
  </si>
  <si>
    <t>"Охрана окружающей среды, воспроизводство природных ресурсов на территории Кежемского района"</t>
  </si>
  <si>
    <t>"Развитие культуры на территории Кежемского района"</t>
  </si>
  <si>
    <t>ВСЕГО</t>
  </si>
  <si>
    <t>Подпрограмма №1 «Развитие дошкольного, общего и дополнительного образования детей»</t>
  </si>
  <si>
    <t>Подпрограмма №2 «Господдержка детей сирот, и детей, оставшихся без попечения родителей»</t>
  </si>
  <si>
    <t xml:space="preserve">Подпрограмма №3 «Обеспечение реализации муниципальной программы и прочие мероприятия в области образования» </t>
  </si>
  <si>
    <t xml:space="preserve">Подпрограмма 1 «Повышение качества жизни отдельных категорий граждан, в т. ч. инвалидов, степени их социальной защищенности» </t>
  </si>
  <si>
    <t>Подпрограмма 2 «Социальная поддержка семей, имеющих детей»</t>
  </si>
  <si>
    <t>Подпрограмма 4 "Повышение качества и доступности социальных услуг населению"</t>
  </si>
  <si>
    <t>Подпрограмма 5 "Обеспечение реализации муниципальной  программы и прочие мероприятия"</t>
  </si>
  <si>
    <t>Подпрограмма №1  «Модернизация, реконструкция и капитальный ремонт объектов коммунальной инфраструктуры Кежемского района»</t>
  </si>
  <si>
    <t>Подпрограмма №2 «Обеспечение реализации муниципальной программы и прочие мероприятия»</t>
  </si>
  <si>
    <t>Подпрограмма 1 "Обращение с отходами на территории Кежемского района"</t>
  </si>
  <si>
    <t>Подпрограмма 1 «Развитие архивного дела в Кежемском районе»</t>
  </si>
  <si>
    <t>Подпрограмма 2 "Обеспечение деятельности и развитие учреждений культуры клубного тип"</t>
  </si>
  <si>
    <t>Подпрограмма 3 "Обеспечение деятельности и развитие музеев"</t>
  </si>
  <si>
    <t>Подпрограмма 4 "Обеспечение деятельности и развитие учреждений библиотечного типа"</t>
  </si>
  <si>
    <t>Подпрограмма 5 "Обеспечение деятельности и развитие учреждений дополнительного образования в области культуры "</t>
  </si>
  <si>
    <t>Подпрограмма 1 "Развитие массовой физической культуры и спорта"</t>
  </si>
  <si>
    <t>Подпрограмма 2 "Развитие спорта высшых достижений"</t>
  </si>
  <si>
    <t>Подпрограмма 3 "Развитие системы подготовки спортивного резерва"</t>
  </si>
  <si>
    <t>Подпрограмма 1 «Вовлечение молодежи Кежемского района в социальную практику»</t>
  </si>
  <si>
    <t>Подпрограмма 1 "Дороги Кежемского района"</t>
  </si>
  <si>
    <t>Подпрограмма 2 "Развитие транспортного комплекса Кежемского района"</t>
  </si>
  <si>
    <t>Подпрограмма 1 «Устойчивое развитие сельских территорий»</t>
  </si>
  <si>
    <t>Подпрограмма 2 «Обеспечение реализации муниципальной программы и прочие мероприятия »</t>
  </si>
  <si>
    <t>Подпрограмма 1 "Управление муниципальным имуществом Кежемского района"</t>
  </si>
  <si>
    <t>Подпрограмма 4 «Обеспечение жильем молодых семей в Кежемском районе»</t>
  </si>
  <si>
    <t>Подпрограмма 5 "Территориальное  планирование, градостроительное зонирование и документация по планировке территорий района"</t>
  </si>
  <si>
    <t>Подпрограмма 1 "Создание условий для эффективного управления муниципальными финансами, повышения устойчивости бюджетов муниципальных образований Кежемского района"</t>
  </si>
  <si>
    <t>Подпрограмма 2 "Управление муниципальным долгом Кежемского района"</t>
  </si>
  <si>
    <t>Подпрограмма 3 "Обеспечение реализации муниципальной программы и прочие мероприятия"</t>
  </si>
  <si>
    <t>Подпрограмма 1 "Поддержка социально ориентированных некоммерческих организаций"</t>
  </si>
  <si>
    <t>Подпрограмма 1 «Развитие субъектов малого и среднего предпринимательства в Кежемском районе»</t>
  </si>
  <si>
    <t>Причины неисполнения*</t>
  </si>
  <si>
    <t>Наименование муниципальной программы</t>
  </si>
  <si>
    <t>Целевые показатели муниципальной программы</t>
  </si>
  <si>
    <t>Единица измерения</t>
  </si>
  <si>
    <t>Процент исполнения, %</t>
  </si>
  <si>
    <t xml:space="preserve">Муниципальная программа  "Развитие образования Кежемского района" </t>
  </si>
  <si>
    <r>
      <rPr>
        <b/>
        <i/>
        <sz val="10"/>
        <rFont val="Times New Roman"/>
        <family val="1"/>
        <charset val="204"/>
      </rPr>
      <t>Подпрограмма № 1</t>
    </r>
    <r>
      <rPr>
        <i/>
        <sz val="10"/>
        <rFont val="Times New Roman"/>
        <family val="1"/>
        <charset val="204"/>
      </rPr>
      <t xml:space="preserve"> "Развитие дошкольного, общего и дополнительного образования детей"</t>
    </r>
  </si>
  <si>
    <r>
      <rPr>
        <b/>
        <i/>
        <sz val="10"/>
        <rFont val="Times New Roman"/>
        <family val="1"/>
        <charset val="204"/>
      </rPr>
      <t>Подпрограмма № 2</t>
    </r>
    <r>
      <rPr>
        <i/>
        <sz val="10"/>
        <rFont val="Times New Roman"/>
        <family val="1"/>
        <charset val="204"/>
      </rPr>
      <t xml:space="preserve"> "Государственная поддержка детей-сирот и детей, оставшихся без попечения родителей"</t>
    </r>
  </si>
  <si>
    <r>
      <rPr>
        <b/>
        <i/>
        <sz val="10"/>
        <rFont val="Times New Roman"/>
        <family val="1"/>
        <charset val="204"/>
      </rPr>
      <t>Подпрограмма № 3</t>
    </r>
    <r>
      <rPr>
        <i/>
        <sz val="10"/>
        <rFont val="Times New Roman"/>
        <family val="1"/>
        <charset val="204"/>
      </rPr>
      <t xml:space="preserve"> "Обеспечение реализации муниципальной программы и прочие мероприятия в области образования"</t>
    </r>
  </si>
  <si>
    <t>Муниципальная программа "Система социальной защиты населения Кежемского района"</t>
  </si>
  <si>
    <r>
      <rPr>
        <b/>
        <i/>
        <sz val="10"/>
        <rFont val="Times New Roman"/>
        <family val="1"/>
        <charset val="204"/>
      </rPr>
      <t>Подпрограмма № 1</t>
    </r>
    <r>
      <rPr>
        <i/>
        <sz val="10"/>
        <rFont val="Times New Roman"/>
        <family val="1"/>
        <charset val="204"/>
      </rPr>
      <t xml:space="preserve"> "Повышение качества жизни отдельных категорий граждан в т. ч.  инвалидов, степени их социальной защищенности"</t>
    </r>
  </si>
  <si>
    <r>
      <rPr>
        <b/>
        <i/>
        <sz val="10"/>
        <rFont val="Times New Roman"/>
        <family val="1"/>
        <charset val="204"/>
      </rPr>
      <t>Подпрограмма № 3</t>
    </r>
    <r>
      <rPr>
        <i/>
        <sz val="10"/>
        <rFont val="Times New Roman"/>
        <family val="1"/>
        <charset val="204"/>
      </rPr>
      <t xml:space="preserve"> "Обеспечение социальной поддержки граждан на оплату жилого помещения и коммунальных услуг"</t>
    </r>
  </si>
  <si>
    <r>
      <rPr>
        <b/>
        <i/>
        <sz val="10"/>
        <rFont val="Times New Roman"/>
        <family val="1"/>
        <charset val="204"/>
      </rPr>
      <t>Подпрограмма № 2</t>
    </r>
    <r>
      <rPr>
        <i/>
        <sz val="10"/>
        <rFont val="Times New Roman"/>
        <family val="1"/>
        <charset val="204"/>
      </rPr>
      <t xml:space="preserve"> "Социальная поддержка семей, имеющих детей"</t>
    </r>
  </si>
  <si>
    <r>
      <rPr>
        <b/>
        <i/>
        <sz val="10"/>
        <rFont val="Times New Roman"/>
        <family val="1"/>
        <charset val="204"/>
      </rPr>
      <t>Подпрограмма № 4</t>
    </r>
    <r>
      <rPr>
        <i/>
        <sz val="10"/>
        <rFont val="Times New Roman"/>
        <family val="1"/>
        <charset val="204"/>
      </rPr>
      <t xml:space="preserve"> "Повышение качества и доступности социальных услуг населению"</t>
    </r>
  </si>
  <si>
    <r>
      <rPr>
        <b/>
        <i/>
        <sz val="10"/>
        <rFont val="Times New Roman"/>
        <family val="1"/>
        <charset val="204"/>
      </rPr>
      <t>Подпрограмма № 5</t>
    </r>
    <r>
      <rPr>
        <i/>
        <sz val="10"/>
        <rFont val="Times New Roman"/>
        <family val="1"/>
        <charset val="204"/>
      </rPr>
      <t xml:space="preserve"> "Обеспечение реализации муниципальной  программы и прочие мероприятия"</t>
    </r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</si>
  <si>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</si>
  <si>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r>
      <rPr>
        <b/>
        <i/>
        <sz val="10"/>
        <rFont val="Times New Roman"/>
        <family val="1"/>
        <charset val="204"/>
      </rPr>
      <t>Подпрограмма № 1</t>
    </r>
    <r>
      <rPr>
        <i/>
        <sz val="10"/>
        <rFont val="Times New Roman"/>
        <family val="1"/>
        <charset val="204"/>
      </rPr>
      <t xml:space="preserve"> "Модернизация, реконструкция и капитальный ремонт объектов коммунальной инфраструктуры Кежемского района" </t>
    </r>
  </si>
  <si>
    <r>
      <rPr>
        <b/>
        <i/>
        <sz val="10"/>
        <rFont val="Times New Roman"/>
        <family val="1"/>
        <charset val="204"/>
      </rPr>
      <t>Подпрограмма № 2</t>
    </r>
    <r>
      <rPr>
        <i/>
        <sz val="10"/>
        <rFont val="Times New Roman"/>
        <family val="1"/>
        <charset val="204"/>
      </rPr>
      <t xml:space="preserve"> "Обеспечение реализации муниципальной программы и прочие мероприятия" </t>
    </r>
  </si>
  <si>
    <t>Муниципальная программа "Охрана окружающей среды, воспроизводство природных ресурсов на территории Кежемского района"</t>
  </si>
  <si>
    <r>
      <rPr>
        <b/>
        <i/>
        <sz val="10"/>
        <rFont val="Times New Roman"/>
        <family val="1"/>
        <charset val="204"/>
      </rPr>
      <t xml:space="preserve">Подпрограмма № 1 </t>
    </r>
    <r>
      <rPr>
        <i/>
        <sz val="10"/>
        <rFont val="Times New Roman"/>
        <family val="1"/>
        <charset val="204"/>
      </rPr>
      <t>"Обращение с отходами на территории Кежемского района"</t>
    </r>
  </si>
  <si>
    <t>Муниципальная программа "Развитие культуры и туризма на территории Кежемского района"</t>
  </si>
  <si>
    <r>
      <rPr>
        <b/>
        <i/>
        <sz val="10"/>
        <rFont val="Times New Roman"/>
        <family val="1"/>
        <charset val="204"/>
      </rPr>
      <t>Подпрограмма № 1</t>
    </r>
    <r>
      <rPr>
        <i/>
        <sz val="10"/>
        <rFont val="Times New Roman"/>
        <family val="1"/>
        <charset val="204"/>
      </rPr>
      <t xml:space="preserve"> "Развитие архивного дела в Кежемском районе"</t>
    </r>
  </si>
  <si>
    <r>
      <rPr>
        <b/>
        <i/>
        <sz val="10"/>
        <color indexed="8"/>
        <rFont val="Times New Roman"/>
        <family val="1"/>
        <charset val="204"/>
      </rPr>
      <t>Подпрограмма № 2</t>
    </r>
    <r>
      <rPr>
        <i/>
        <sz val="10"/>
        <color indexed="8"/>
        <rFont val="Times New Roman"/>
        <family val="1"/>
        <charset val="204"/>
      </rPr>
      <t xml:space="preserve"> "Обеспечение деятельности и развитие учреждений культуры клубного типа"</t>
    </r>
  </si>
  <si>
    <r>
      <rPr>
        <b/>
        <i/>
        <sz val="10"/>
        <color indexed="8"/>
        <rFont val="Times New Roman"/>
        <family val="1"/>
        <charset val="204"/>
      </rPr>
      <t>Подпрограмма № 3</t>
    </r>
    <r>
      <rPr>
        <i/>
        <sz val="10"/>
        <color indexed="8"/>
        <rFont val="Times New Roman"/>
        <family val="1"/>
        <charset val="204"/>
      </rPr>
      <t xml:space="preserve"> "Обеспечение деятельности и развитие музеев"</t>
    </r>
  </si>
  <si>
    <r>
      <rPr>
        <b/>
        <i/>
        <sz val="10"/>
        <color indexed="8"/>
        <rFont val="Times New Roman"/>
        <family val="1"/>
        <charset val="204"/>
      </rPr>
      <t>Подпрограмма № 4</t>
    </r>
    <r>
      <rPr>
        <i/>
        <sz val="10"/>
        <color indexed="8"/>
        <rFont val="Times New Roman"/>
        <family val="1"/>
        <charset val="204"/>
      </rPr>
      <t xml:space="preserve"> "Обеспечение деятельности и развитие учреждений библиотечного типа"</t>
    </r>
  </si>
  <si>
    <r>
      <rPr>
        <b/>
        <i/>
        <sz val="10"/>
        <color indexed="8"/>
        <rFont val="Times New Roman"/>
        <family val="1"/>
        <charset val="204"/>
      </rPr>
      <t>Подпрограмма № 5</t>
    </r>
    <r>
      <rPr>
        <i/>
        <sz val="10"/>
        <color indexed="8"/>
        <rFont val="Times New Roman"/>
        <family val="1"/>
        <charset val="204"/>
      </rPr>
      <t xml:space="preserve"> "Обеспечение деятельности и развитие учреждений дополнительного образования в области культуры"</t>
    </r>
  </si>
  <si>
    <t>Муниципальная программа "Развитие физической культуры, спорта, туризма в Кежемском районе"</t>
  </si>
  <si>
    <r>
      <rPr>
        <b/>
        <i/>
        <sz val="10"/>
        <rFont val="Times New Roman"/>
        <family val="1"/>
        <charset val="204"/>
      </rPr>
      <t>Подпрограмма № 1</t>
    </r>
    <r>
      <rPr>
        <i/>
        <sz val="10"/>
        <rFont val="Times New Roman"/>
        <family val="1"/>
        <charset val="204"/>
      </rPr>
      <t xml:space="preserve"> "Развитие массовой физической культуры и спорта"</t>
    </r>
  </si>
  <si>
    <r>
      <rPr>
        <b/>
        <i/>
        <sz val="10"/>
        <rFont val="Times New Roman"/>
        <family val="1"/>
        <charset val="204"/>
      </rPr>
      <t>Подпрограмма № 2</t>
    </r>
    <r>
      <rPr>
        <i/>
        <sz val="10"/>
        <rFont val="Times New Roman"/>
        <family val="1"/>
        <charset val="204"/>
      </rPr>
      <t xml:space="preserve"> "Развитие спорта высших достижений"</t>
    </r>
  </si>
  <si>
    <r>
      <rPr>
        <b/>
        <i/>
        <sz val="10"/>
        <rFont val="Times New Roman"/>
        <family val="1"/>
        <charset val="204"/>
      </rPr>
      <t>Подпрограмма № 3</t>
    </r>
    <r>
      <rPr>
        <i/>
        <sz val="10"/>
        <rFont val="Times New Roman"/>
        <family val="1"/>
        <charset val="204"/>
      </rPr>
      <t xml:space="preserve"> "Развитие системы подготовки спортивного резерва"</t>
    </r>
  </si>
  <si>
    <r>
      <rPr>
        <b/>
        <i/>
        <sz val="10"/>
        <rFont val="Times New Roman"/>
        <family val="1"/>
        <charset val="204"/>
      </rPr>
      <t>Подпрограмма № 4</t>
    </r>
    <r>
      <rPr>
        <i/>
        <sz val="10"/>
        <rFont val="Times New Roman"/>
        <family val="1"/>
        <charset val="204"/>
      </rPr>
      <t xml:space="preserve"> "Развитие туризма в Кежемском районе"</t>
    </r>
  </si>
  <si>
    <t>Муниципальная программа "Развитие молодежной политики в Кежемском районе"</t>
  </si>
  <si>
    <t>Муниципальная программа "Обеспечение доступным и комфортным жильем жителей Кежемского района"</t>
  </si>
  <si>
    <r>
      <rPr>
        <b/>
        <i/>
        <sz val="10"/>
        <rFont val="Times New Roman"/>
        <family val="1"/>
        <charset val="204"/>
      </rPr>
      <t xml:space="preserve">Подпрограмма № 1 </t>
    </r>
    <r>
      <rPr>
        <i/>
        <sz val="10"/>
        <rFont val="Times New Roman"/>
        <family val="1"/>
        <charset val="204"/>
      </rPr>
      <t>"Управление муниципальным имуществом Кежемского района"</t>
    </r>
  </si>
  <si>
    <r>
      <rPr>
        <b/>
        <i/>
        <sz val="10"/>
        <rFont val="Times New Roman"/>
        <family val="1"/>
        <charset val="204"/>
      </rPr>
      <t>Подпрограмма № 2</t>
    </r>
    <r>
      <rPr>
        <i/>
        <sz val="10"/>
        <rFont val="Times New Roman"/>
        <family val="1"/>
        <charset val="204"/>
      </rPr>
      <t xml:space="preserve"> "Строительство объектов коммунальной и транспортной инфраструктуры в Кежемском районе с целью развития жилищного строительства"</t>
    </r>
  </si>
  <si>
    <r>
      <rPr>
        <b/>
        <i/>
        <sz val="10"/>
        <rFont val="Times New Roman"/>
        <family val="1"/>
        <charset val="204"/>
      </rPr>
      <t>Подпрограмма № 3</t>
    </r>
    <r>
      <rPr>
        <i/>
        <sz val="10"/>
        <rFont val="Times New Roman"/>
        <family val="1"/>
        <charset val="204"/>
      </rPr>
      <t xml:space="preserve"> "Обеспечение  жильем работников отраслей бюджетной сферы на территории Кежемского района на 2014 – 2016  гг."</t>
    </r>
  </si>
  <si>
    <r>
      <rPr>
        <b/>
        <i/>
        <sz val="10"/>
        <rFont val="Times New Roman"/>
        <family val="1"/>
        <charset val="204"/>
      </rPr>
      <t>Подпрограмма № 4</t>
    </r>
    <r>
      <rPr>
        <i/>
        <sz val="10"/>
        <rFont val="Times New Roman"/>
        <family val="1"/>
        <charset val="204"/>
      </rPr>
      <t xml:space="preserve"> "Обеспечение жильем молодых семей в Кежемском районе"</t>
    </r>
  </si>
  <si>
    <r>
      <rPr>
        <b/>
        <i/>
        <sz val="10"/>
        <rFont val="Times New Roman"/>
        <family val="1"/>
        <charset val="204"/>
      </rPr>
      <t>Подпрограмма № 5</t>
    </r>
    <r>
      <rPr>
        <i/>
        <sz val="10"/>
        <rFont val="Times New Roman"/>
        <family val="1"/>
        <charset val="204"/>
      </rPr>
      <t xml:space="preserve"> "Территориальное планирование, градостроительное зонирование и документация по планировке территории района"</t>
    </r>
  </si>
  <si>
    <t xml:space="preserve">Муниципальная программа "Содействие развитию гражданского общества в Кежемском районе" </t>
  </si>
  <si>
    <t>Муниципальная программа "Управление муниципальными финансами"</t>
  </si>
  <si>
    <r>
      <rPr>
        <b/>
        <i/>
        <sz val="10"/>
        <rFont val="Times New Roman"/>
        <family val="1"/>
        <charset val="204"/>
      </rPr>
      <t>Подпрограмма № 2</t>
    </r>
    <r>
      <rPr>
        <i/>
        <sz val="10"/>
        <rFont val="Times New Roman"/>
        <family val="1"/>
        <charset val="204"/>
      </rPr>
      <t xml:space="preserve"> "Управление муниципальным долгом Кежемского района"</t>
    </r>
  </si>
  <si>
    <r>
      <rPr>
        <b/>
        <i/>
        <sz val="10"/>
        <rFont val="Times New Roman"/>
        <family val="1"/>
        <charset val="204"/>
      </rPr>
      <t>Подпрограмма № 3</t>
    </r>
    <r>
      <rPr>
        <i/>
        <sz val="10"/>
        <rFont val="Times New Roman"/>
        <family val="1"/>
        <charset val="204"/>
      </rPr>
      <t xml:space="preserve"> "Обеспечение реализации муниципальной программы и прочие мероприятия" </t>
    </r>
  </si>
  <si>
    <t>Муниципальная программа "Развитие транспортной системы Кежемского района"</t>
  </si>
  <si>
    <r>
      <rPr>
        <b/>
        <i/>
        <sz val="10"/>
        <rFont val="Times New Roman"/>
        <family val="1"/>
        <charset val="204"/>
      </rPr>
      <t>Подпрограмма № 1</t>
    </r>
    <r>
      <rPr>
        <i/>
        <sz val="10"/>
        <rFont val="Times New Roman"/>
        <family val="1"/>
        <charset val="204"/>
      </rPr>
      <t xml:space="preserve"> "Дороги Кежемского района"</t>
    </r>
  </si>
  <si>
    <r>
      <rPr>
        <b/>
        <i/>
        <sz val="10"/>
        <rFont val="Times New Roman"/>
        <family val="1"/>
        <charset val="204"/>
      </rPr>
      <t>Подпрограмма № 2</t>
    </r>
    <r>
      <rPr>
        <i/>
        <sz val="10"/>
        <rFont val="Times New Roman"/>
        <family val="1"/>
        <charset val="204"/>
      </rPr>
      <t xml:space="preserve"> "Развитие транспортного комплекса Кежемского района" </t>
    </r>
  </si>
  <si>
    <t>Муниципальная программа "Содействие развитию местного самоуправления"</t>
  </si>
  <si>
    <r>
      <rPr>
        <b/>
        <i/>
        <sz val="10"/>
        <rFont val="Times New Roman"/>
        <family val="1"/>
        <charset val="204"/>
      </rPr>
      <t>Подпрограмма № 1</t>
    </r>
    <r>
      <rPr>
        <i/>
        <sz val="10"/>
        <rFont val="Times New Roman"/>
        <family val="1"/>
        <charset val="204"/>
      </rPr>
      <t xml:space="preserve"> "Поддержка муниципальных проектов и мероприятий по благоустройству территорий" на 2014-2016 гг.</t>
    </r>
  </si>
  <si>
    <t>Муниципальная программа "Защита населения и территории Кежемского района от чрезвычайных ситуаций природного и техногенного характера"</t>
  </si>
  <si>
    <t>Муниципальная программа "Развитие сельского хозяйства в Кежемском районе"</t>
  </si>
  <si>
    <r>
      <rPr>
        <b/>
        <i/>
        <sz val="10"/>
        <color indexed="8"/>
        <rFont val="Times New Roman"/>
        <family val="1"/>
        <charset val="204"/>
      </rPr>
      <t>Подпрограмма № 2</t>
    </r>
    <r>
      <rPr>
        <i/>
        <sz val="10"/>
        <color indexed="8"/>
        <rFont val="Times New Roman"/>
        <family val="1"/>
        <charset val="204"/>
      </rPr>
      <t xml:space="preserve"> "Устойчивое развитие сельских территорий"</t>
    </r>
  </si>
  <si>
    <t xml:space="preserve">Причины невыполнения показателей*  </t>
  </si>
  <si>
    <t>Примечание, причины отклонений*</t>
  </si>
  <si>
    <t>«Развитие субъектов малого и среднего предпринимательства в Кежемском районе»</t>
  </si>
  <si>
    <t>Муниципальная программа «Развитие субъектов малого и среднего предпринимательства в Кежемском районе»</t>
  </si>
  <si>
    <t>Муниципальная программа "Развитие субъектов малого и среднего предпринимательства в Кежемском районе "</t>
  </si>
  <si>
    <t>%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</si>
  <si>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</si>
  <si>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сдавших единый государственный экзамен по данным предметам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</si>
  <si>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</si>
  <si>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</t>
  </si>
  <si>
    <t>ед</t>
  </si>
  <si>
    <t>Численность обучающихся с 1 по 4 класса, обеспеченные бесплатным горячим питанием в муниципальных образовательных организаций, реализующих образовательные программы начального общего, основного общего и среднего общего образования.</t>
  </si>
  <si>
    <t>ед.</t>
  </si>
  <si>
    <t>Количество работников получающие ежемесячное денежное вознаграждение за классное руководство педагогических работников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</si>
  <si>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Обеспеченность детей дошкольного возраста местами в дошкольных образовательных учреждениях (количество мест на 1000 детей)</t>
  </si>
  <si>
    <t>Удельный вес воспитанников дошкольных образовательных организаций, расположенных на территории Кежемского района,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Кежемского района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</si>
  <si>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</si>
  <si>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</t>
  </si>
  <si>
    <t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</si>
  <si>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 (с 2018 лицензия не требуется)</t>
  </si>
  <si>
    <t>Доля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</si>
  <si>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</si>
  <si>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численности, обучающихся по программам общего образования</t>
  </si>
  <si>
    <t>чел.</t>
  </si>
  <si>
    <t>Доля детей, включенных в различные формы отдыха, оздоровления и занятости (без учета выпускников 9 и 11 кл.)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</si>
  <si>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краевого бюджета бюджету Кежемского района</t>
  </si>
  <si>
    <t>чел</t>
  </si>
  <si>
    <t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</t>
  </si>
  <si>
    <t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(МКУ УО Кежемского района)</t>
  </si>
  <si>
    <t>Соблюдение сроков предоставления годовой бюджетной отчетности (МКУ УО Кежемского района)</t>
  </si>
  <si>
    <t>Своевременность представления уточненного фрагмента реестра расходных обязательств Главного распорядителя  (МКУ УО Кежемского района)</t>
  </si>
  <si>
    <t>Своевременность утверждения бюджетных смет и планов финансово-хозяйственной деятельности образовательных организаций на текущий финансовый год и плановый период в соответствии со сроками, утвержденными Муниципальным образованием Кежемского района (МКУ УО Кежемского района)</t>
  </si>
  <si>
    <t>Численность участников ВОВ, получивших меры социальной поддержки</t>
  </si>
  <si>
    <t xml:space="preserve">Численность муниципальных служащих, получивших доплату к пенсии за выслугу лет </t>
  </si>
  <si>
    <t>Численность граждан, находящихся в трудной жизненной ситуации, получивших материальную помощь</t>
  </si>
  <si>
    <t>Численность семей с детьми, получивших меры социальной поддержки</t>
  </si>
  <si>
    <t>Численность детей в семьях, получивших меры социальной поддержки</t>
  </si>
  <si>
    <t>Удельный вес семей с детьми, получивших меры социальной поддержки в общей численности семей с детьми в Кежемском районе</t>
  </si>
  <si>
    <t>Неисполненные назначения компенсации  составили  11 009 979,10 руб. 1. Компенсация части платы граждан населения за коммунальные ресурсы. Причины не исполнения 8 388 880,94 руб. - не подтверждение заявленных объемов компенсации исполнителями коммунальных услуг, ввиду 
снижения объемов потребления коммунальных услуг в 2020 году.  2. ДЭС. Причины неосвоения, не выработали заявленный объем электрической энергии, возврат за 2020 год составил 2 261 098,16 руб</t>
  </si>
  <si>
    <t>Уровень собираемости платежей за предоставленные жилищно-коммунальные услуги</t>
  </si>
  <si>
    <t>Снижение убыточности энергоснабжающих предприятий, связанная с применением государственных регулируемых цен на электрическую энергию</t>
  </si>
  <si>
    <t>Снижение уровня износа коммунальной инфраструктуры</t>
  </si>
  <si>
    <t>Доля исполнения бюджетных ассигнований, предусмотренных в муниципальной программе</t>
  </si>
  <si>
    <t>Повышение готовности органов местного самоуправления и служб муниципального образования к реагированию на угрозы возникновения или возникновения ЧС</t>
  </si>
  <si>
    <t>Информирование населения Кежемского района о мероприятиях в сфере обращения с отходами</t>
  </si>
  <si>
    <t>раз</t>
  </si>
  <si>
    <t>«Развитие культуры и туризма на территории Кежемского района»</t>
  </si>
  <si>
    <t>Подпрограмма № 7 "Развитие внутреннего и въездного туризма"</t>
  </si>
  <si>
    <t>Доля архивных документов, хранящихся в нормативных условиях, в общем количестве документов хранящихся в районном архиве</t>
  </si>
  <si>
    <t>Доля оцифрованных заголовков дел (перевод в электронный формат ПК «Архивный фонд») в общем количестве дел, хранящихся в районном архиве</t>
  </si>
  <si>
    <t>Доля предоставленных документов для пользователей в читальном зале, в общем количестве документов использованных в архиве</t>
  </si>
  <si>
    <t>тыс. ед.</t>
  </si>
  <si>
    <t>Доля экспонируемых музейных предметов от общего количества предметов основного музейного фонда</t>
  </si>
  <si>
    <t>%.</t>
  </si>
  <si>
    <t>Доля детей, осваивающих дополнительные общеобразовательные предпрофессиональные  программы в образовательном учреждении</t>
  </si>
  <si>
    <t>шт.</t>
  </si>
  <si>
    <t>Количество туристов, посетивших Кежемский район (въездной туристский поток)</t>
  </si>
  <si>
    <r>
      <rPr>
        <b/>
        <i/>
        <sz val="10"/>
        <color indexed="8"/>
        <rFont val="Times New Roman"/>
        <family val="1"/>
        <charset val="204"/>
      </rPr>
      <t xml:space="preserve">Подпрограмма № 7 </t>
    </r>
    <r>
      <rPr>
        <i/>
        <sz val="10"/>
        <color indexed="8"/>
        <rFont val="Times New Roman"/>
        <family val="1"/>
        <charset val="204"/>
      </rPr>
      <t>"Развитие внутреннего и въездного туризма"</t>
    </r>
  </si>
  <si>
    <t>Доля расходов на обслуживание муниципального долга в расходах районного бюджета (без учета субвенций)</t>
  </si>
  <si>
    <t>процент</t>
  </si>
  <si>
    <t>не более 1</t>
  </si>
  <si>
    <t>Доля расходов районного бюджета, формируемых в рамках муниципальных программ Кежемского района</t>
  </si>
  <si>
    <t>Не менее 90</t>
  </si>
  <si>
    <t>Обеспечение минимального размера бюджетной обеспеченности муниципальных образований Кежемского района после выравнивания</t>
  </si>
  <si>
    <t>тыс. руб./чел.</t>
  </si>
  <si>
    <r>
      <rPr>
        <b/>
        <i/>
        <sz val="10"/>
        <rFont val="Times New Roman"/>
        <family val="1"/>
        <charset val="204"/>
      </rPr>
      <t>Подпрограмма № 1</t>
    </r>
    <r>
      <rPr>
        <i/>
        <sz val="10"/>
        <rFont val="Times New Roman"/>
        <family val="1"/>
        <charset val="204"/>
      </rPr>
      <t xml:space="preserve">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</t>
    </r>
  </si>
  <si>
    <t>тыс. рублей/чел.</t>
  </si>
  <si>
    <t xml:space="preserve">Отсутствие в бюджетах муниципальных образований Кежемского района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 </t>
  </si>
  <si>
    <t>тыс. рублей</t>
  </si>
  <si>
    <t>Отношение объема муниципального долга Кежемского района по состоянию на 1 января года, следующего за отчетным, к общему годовому объему доходов районного бюджета в отчетном финансовом году (без учета объемов безвозмездных поступлений)</t>
  </si>
  <si>
    <t>не более 30</t>
  </si>
  <si>
    <t xml:space="preserve">Доля расходов на обслуживание муниципального долга в расходах районного бюджета (без учета субвенций) </t>
  </si>
  <si>
    <t>Просроченная задолженность по долговым обязательствам Кежемского района</t>
  </si>
  <si>
    <t>Размещение информации о районном бюджете на сайте финансового управления  в целях обеспечения прозрачности и открытости районного бюджета и бюджетного процесса</t>
  </si>
  <si>
    <t>Доля молодежи, проживающей в Кежемском районе, получившей информационные услуги</t>
  </si>
  <si>
    <t>Количество поддержанных социально-экономических проектов, реализуемых молодежью Кежемского района</t>
  </si>
  <si>
    <t>Ед.</t>
  </si>
  <si>
    <t>Количество молодежи принявших участие в молодежных мероприятиях, конкурсах, проектах районного, краевого и всероссийского уровня</t>
  </si>
  <si>
    <t>Удельный вес молодых граждан, проживающих в Кежемском районе, вовлеченных в изучение истории Отечества, краеведческую деятельность, в их общей численности</t>
  </si>
  <si>
    <t>Удельный вес молодых граждан, проживающих в Кежемском районе, являющихся  членами или участниками патриотических объединений Красноярского края, прошедших подготовку к военной службе в Вооруженных Силах Российской Федерации, в их общей численности</t>
  </si>
  <si>
    <t>Удельный вес молодых граждан, проживающих в Кежемском районе, вовлеченных в добровольческую деятельность, в их общей численности</t>
  </si>
  <si>
    <t>Доля граждан от общего количества населения района, активно участвующих в решении социально экономических проблем жителей (доля граждан от общего числа жителей района – члены НКО, инициативные проектные группы, добровольцы, участники мероприятий, благополучатели)</t>
  </si>
  <si>
    <t>Уровень удовлетворенности населения Кежемского района информационной доступностью гражданской тематики (% от числа опрошенных)</t>
  </si>
  <si>
    <t xml:space="preserve">Уровень прироста поддержанных и реализуемых социальных проектов  населением района </t>
  </si>
  <si>
    <t xml:space="preserve">Уровень прироста жителей района, принявших участие в ходе реализации социальных проектов </t>
  </si>
  <si>
    <t xml:space="preserve">Уровень прироста социально ориентированных некоммерческих организаций, получивших консультационную поддержку </t>
  </si>
  <si>
    <t>Доля социально ориентированных некоммерческих организаций от общего числа зарегистрированных в районе, получивших финансовую поддержку</t>
  </si>
  <si>
    <t>Доля граждан от общего числа жителей района, воспользовавшихся информационным пространством, способствующим развитию гражданских инициатив</t>
  </si>
  <si>
    <t>Объем распространения информации в печатных изданиях и сети Интернет</t>
  </si>
  <si>
    <t xml:space="preserve">Посещ./
/экз. совокупного тиража
</t>
  </si>
  <si>
    <t>Объем распространения социальной рекламы в эфирных средствах массовой коммуникации</t>
  </si>
  <si>
    <t>минут</t>
  </si>
  <si>
    <t>Доля социально ориентированных некоммерческих организаций от общего числа зарегистрированных в районе, получивших поддержку в области подготовки, переподготовки, повышения квалификации кадров  и консультационной поддержки</t>
  </si>
  <si>
    <t>ДЗ оплачена, в январе 2021</t>
  </si>
  <si>
    <t>Объем работ по содержанию автомобильных дорог</t>
  </si>
  <si>
    <t>км</t>
  </si>
  <si>
    <t>Объем субсидий на 1 пассажира</t>
  </si>
  <si>
    <t>руб/пасс</t>
  </si>
  <si>
    <t>Доля субсидируемых поездок от общего числа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</si>
  <si>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</si>
  <si>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</si>
  <si>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Индекс производства продукции растениеводства в хозяйствах всех категорий (в сопоставимых ценах)</t>
  </si>
  <si>
    <t>Индекс производства продукции животноводства в хозяйствах всех категорий (в сопоставимых ценах)</t>
  </si>
  <si>
    <t>Количество отловленных безнадзорных домашних животных</t>
  </si>
  <si>
    <t>животных в год</t>
  </si>
  <si>
    <t>доля исполненных бюджетных ассигнований, предусмотренных в программном виде</t>
  </si>
  <si>
    <t>Совершенствование системы управления муниципальным имуществом и формирование муниципального имущества</t>
  </si>
  <si>
    <t>тыс.руб.</t>
  </si>
  <si>
    <t>Количество молодых семей, обеспеченных жильем на территории Кежемского района</t>
  </si>
  <si>
    <t>кол-во семей</t>
  </si>
  <si>
    <t xml:space="preserve">Документы территориального планирования и градостроительного зонирования (внесение в них изменений) муниципальных образований Красноярского края подготовленные к согласованию и утверждению (единиц)
</t>
  </si>
  <si>
    <t>Уровень зарегистрированной безработицы (к трудоспособному населению в трудоспособном возрасте)</t>
  </si>
  <si>
    <t>Численность безработных граждан</t>
  </si>
  <si>
    <t>Коэффициент напряженности на регистрируемом рынке труда</t>
  </si>
  <si>
    <t>Численность граждан, трудоустроенных на общественные работы при содействии КГКУ «ЦЗН Кежемского района»</t>
  </si>
  <si>
    <t xml:space="preserve">Численность временно трудоустроенных граждан, испытывающих трудности в поиске работы </t>
  </si>
  <si>
    <t>Численность временно трудоустроенных несовершеннолетних граждан в возрасте от 14 до 18 лет в свободное от учебы время при содействии КГКУ «ЦЗН Кежемского района»</t>
  </si>
  <si>
    <r>
      <rPr>
        <i/>
        <sz val="10"/>
        <color indexed="8"/>
        <rFont val="Times New Roman"/>
        <family val="1"/>
        <charset val="204"/>
      </rPr>
      <t xml:space="preserve">Подпрограмма 1 </t>
    </r>
    <r>
      <rPr>
        <sz val="10"/>
        <color indexed="8"/>
        <rFont val="Times New Roman"/>
        <family val="1"/>
        <charset val="204"/>
      </rPr>
      <t>"Поддержка социально ориентированных некоммерческих организаций"</t>
    </r>
  </si>
  <si>
    <t>Размещение информационных материалов антитеррористической направленности в средствах массовой информации</t>
  </si>
  <si>
    <t>шт</t>
  </si>
  <si>
    <t>Муниципальная программа "Профилактика безнадзорности и правонарушений несовершеннолетних в Кежемском районе "</t>
  </si>
  <si>
    <t>17</t>
  </si>
  <si>
    <t xml:space="preserve">Муниципальная программа  "Профилактика безнадзорности и правонарушений несовершеннолетних в Кежемском районе" </t>
  </si>
  <si>
    <t>Количество подростков, снятых с учета в комиссии по делам несовершеннолетних и защите их прав по исправлению</t>
  </si>
  <si>
    <t>Снижение числа семей состоящих на профилактическом учете в КДН и ЗП</t>
  </si>
  <si>
    <t>Удельный вес преступлений, совершенных несовершеннолетними по сравнению с предыдущим годом</t>
  </si>
  <si>
    <t>Количество внедренных новых технологий и методов профилактической работы с несовершеннолетними</t>
  </si>
  <si>
    <t>Количество несовершеннолетних, принявших участие в профилактических мероприятиях антинаркотической направленности и  мероприятиях, направленных на профилактику безнадзорности и правонарушений несовершеннолетних, на патриотическое воспитание</t>
  </si>
  <si>
    <t>Количество несовершеннолетних, состоящих в социально опасном положении и «группе риска», охваченных социальной, психологической и медицинской помощью</t>
  </si>
  <si>
    <t>Количество детей, состоящих на профилактическом учете в КДН и ЗП, занятых в кружковой, спортивной или иной деятельности в учебное время</t>
  </si>
  <si>
    <t>Количество детей, состоящих на профилактическом учете в КДН и ЗП, получивших путевки в лагеря, в том числе оздоровительные, трудоустроенных, охваченных иными видами занятости в каникулярное время</t>
  </si>
  <si>
    <t>Количество мероприятий, направленных на повышение престижа института семьи, семейных традиций и ценностей</t>
  </si>
  <si>
    <t>Количество "круглых столов", семинаров, методических совещаний со специалистами, занимающимися профилактической работой по проблемам безнадзорности и профилактики правонарушений несовершеннолетних</t>
  </si>
  <si>
    <t>По подпрограмме 1 средства федерального бюджета исполнены на 86% по причине того, что, в результате проведения торгов по определению подрядчика на площадку ГТО, была снижена первоначальная цена контракта и, соответственно снизился объём субсидии.</t>
  </si>
  <si>
    <t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</t>
  </si>
  <si>
    <t>Численность населения, принявшего участие в выполнении нормативов Всероссийского физкультурно-спортивного комплекса «Готов к труду и обороне» (ГТО)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</si>
  <si>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</si>
  <si>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</si>
  <si>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</si>
  <si>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</si>
  <si>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</si>
  <si>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</si>
  <si>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</si>
  <si>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</si>
  <si>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</si>
  <si>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</si>
  <si>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 xml:space="preserve"> </t>
  </si>
  <si>
    <t>тыс. руб.</t>
  </si>
  <si>
    <t>9</t>
  </si>
  <si>
    <t>-</t>
  </si>
  <si>
    <t>Доля детей в возрасте от 5 до 18 лет, использующих сертификаты дополнительного образования.</t>
  </si>
  <si>
    <t>Доля детей в возрасте от 5 до 18 лет, имеющих право на получение дополнительного образования в рамках системы персонифицированного финансирования в общей численности детей в возрасте от 5 до 18 лет.</t>
  </si>
  <si>
    <t>_</t>
  </si>
  <si>
    <t>уменьшение обращений граждан</t>
  </si>
  <si>
    <t>Достигнутые целевые показатели и показатели результативности по программе за  2021 год</t>
  </si>
  <si>
    <t>Плановые целевые показатели и показатели результативности по программе на 2021 год</t>
  </si>
  <si>
    <t>В связи с ограничением из-за коронавирусной инфекции в 2021 году</t>
  </si>
  <si>
    <t>Не освоение и возврат в краевой бюджет средств субсидии (капитальный ремонт МБУК КР МРДК "Рассвет")</t>
  </si>
  <si>
    <t>Удельный вес населения, занимающегося в клубных формированиях</t>
  </si>
  <si>
    <t>Охват населения мероприятиями от общей численности населения</t>
  </si>
  <si>
    <t>Доля оцифрованных музейных предметов из общего числа музейных предметов и коллекций</t>
  </si>
  <si>
    <t>Доля фактического количества проведенных мероприятий</t>
  </si>
  <si>
    <t>Не менее 4,8</t>
  </si>
  <si>
    <t>Отчет о реализации мероприятий (подпрограмм) муниципальных программ и уровне достижения установленных критериев и индикаторов результативности и эффективности за 2021 год</t>
  </si>
  <si>
    <t>Бюджетные ассигнования, тыс. руб.</t>
  </si>
  <si>
    <t>Кассовый расходы</t>
  </si>
  <si>
    <t xml:space="preserve">
 (план - кассовые расходы)</t>
  </si>
  <si>
    <t>Отклонения</t>
  </si>
  <si>
    <t>Таблица  №2</t>
  </si>
  <si>
    <t>Таблица № 1</t>
  </si>
  <si>
    <t>Таблица № 3</t>
  </si>
  <si>
    <t xml:space="preserve">Транспортная подвижность населения </t>
  </si>
  <si>
    <t>поездок/человек</t>
  </si>
  <si>
    <t>Муниципальная программа "Обеспечение защиты прав потребителей в муниципальном образовании Кежемский район"</t>
  </si>
  <si>
    <t>Количество консультаций в сфере защиты прав потребителей</t>
  </si>
  <si>
    <t>Количество публикаций и сообщений в средствах массовой информации, направленных на повышение потребительской грамотности</t>
  </si>
  <si>
    <t>Количество граждан (потребителей, хозяйствующих субъектов), принявших участие в мероприятиях, направленных на правовое просвещение в сфере защиты прав потребителей</t>
  </si>
  <si>
    <t>Доля претензий потребителей, удовлетворенных хозяйствующими субъектами в добровольном порядке, от общего числа обращений, поступивших в Администрацию муниципального образования Кежемский район (в процентах от количества поступивших обращений)</t>
  </si>
  <si>
    <t>Консультации проведены по факту обращений</t>
  </si>
  <si>
    <t>В размещении актуализированной информации необходимости не было</t>
  </si>
  <si>
    <t>В рамках данного мероприятия, учитывая эпидемиологическую ситуацию, проведены консультации для хозяйствующих субъектов, осуществляющих деятельность на потребительском рынке</t>
  </si>
  <si>
    <t>Муниципальная программа ""Профилактика правонарушений и укрепление общественного порядка и общественной безопасности в Кежемском районе"</t>
  </si>
  <si>
    <t>Исполнено по факту заключенных муниципальных контрактов</t>
  </si>
  <si>
    <t>КМУ "Служба муниципального заказа"</t>
  </si>
  <si>
    <t>Администрация Кежемского района</t>
  </si>
  <si>
    <t>Динамика посещений пользователей библиотеки (реальных и удаленных) по сравнению с предыдущим годом</t>
  </si>
  <si>
    <t xml:space="preserve">Динамика объема библиотечного фонда муниципальной библиотеки </t>
  </si>
  <si>
    <t>Количество специалистов из числа работающих в туристкой индустрии Кежемского района, проинформированных о туристско-рекреационных возможнястях, туристких продуктах, мерах поддержки, форма обслуживания на территории Кежемского района</t>
  </si>
  <si>
    <t xml:space="preserve">План </t>
  </si>
  <si>
    <t xml:space="preserve">Факт </t>
  </si>
  <si>
    <t>Муниципальное казенное учреждение "Кежемский районный архив"</t>
  </si>
  <si>
    <t>Муниципальное бюджетное учреждение культуры "Кежемская межпоселенческая Районная библиотека им. А.Ф. Карнаухова"</t>
  </si>
  <si>
    <t>Муниципальное бюджетное учреждение культуры "Кежемский историко-этнографический музей имени Ю.С. Кулаковой"</t>
  </si>
  <si>
    <t>Муниципальное бюджетное учреждение дополнительного образования "Детская музыкальная школа г. Кодинска"</t>
  </si>
  <si>
    <t>Муниципальное казенное учреждение "Управление по культуре, спорту, тиризму и молодежной политике Кежемского района</t>
  </si>
  <si>
    <t>Управление имущественных отношений администрации Кежемского района</t>
  </si>
  <si>
    <t xml:space="preserve">Не освоение и возврат в краевой бюджет средств субсидии </t>
  </si>
  <si>
    <t>Количество полиграфических материалов по профилактике безнадзорности и правонарушений несоершенолетних</t>
  </si>
  <si>
    <t>2.1. Ремонт понтонной переправы через р. Кова на автомобильной дороге Н. Болтурино – Н. Недокура в Кежемском районе
2.2. Мероприятия по полному обследованию понтонов объекта "Понтонная переправа через р. Кова на автомобильной дороге        Н. Болтурино – Н. Недокура</t>
  </si>
  <si>
    <t>Мероприятие 1. 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межмуниципальным и пригородным и внутри поселенческим сельским маршрутам</t>
  </si>
  <si>
    <t>Мероприятие 2. Предоставление субсидий организациям воздушного транспорта, на компенсацию расходов, возникающих в результате государственного регулирования тарифов при осуществлении пассажирских перевозок в межмуниципальном сообщении</t>
  </si>
  <si>
    <t>Мероприятие2</t>
  </si>
  <si>
    <t>1. МУП СС КР</t>
  </si>
  <si>
    <t>2. ООО УК «Олимп»</t>
  </si>
  <si>
    <t>3. ООО «Тор»</t>
  </si>
  <si>
    <t>4. МУП СС КР</t>
  </si>
  <si>
    <t>5. ООО УК «Олимп»</t>
  </si>
  <si>
    <t>6. Местная детско-молодежная общественная организация Кежемского района Красноярского края «Алые паруса»</t>
  </si>
  <si>
    <t xml:space="preserve">80 чел. – за счет средств районного бюджета, 20 чел. – за счет краевых средств (через МБУ «Молодежный центр Кежемского района»)  </t>
  </si>
  <si>
    <t xml:space="preserve">Администрация Кежемского района </t>
  </si>
  <si>
    <t>Муниципальная программа "Профилактика правонарушений и укрепление общественного порядка и общественной безопасности в Кежемском районе"</t>
  </si>
  <si>
    <t>"Профилактика правонарушений и укрепление общественного порядка и общественной безопасности в Кежемском районе"</t>
  </si>
  <si>
    <t>Неисполнение поставщиком муниципального контракта</t>
  </si>
  <si>
    <t>Приобретение контейнерного оборудования</t>
  </si>
  <si>
    <t>Размещено за год ТКО на полигоне</t>
  </si>
  <si>
    <t>тыс. т.</t>
  </si>
  <si>
    <t xml:space="preserve">Текущие (эксплуатационные) затраты на охрану окружающей среды </t>
  </si>
  <si>
    <t>Снижение стоимости подготовки для МУП СС КР деклрации о негативном воздействии на окружающую среду</t>
  </si>
  <si>
    <t xml:space="preserve">Мероприятие 1.1.
Мероприятие по капитальному ремонту сетей электроснабжения с. Ирба (1 этап) не выполнено в полном объеме ввиду наступления аномально низких отрицательных температур (раскатка и подвеска СИП не представилась возможной), капитальный ремонт сетей электроснабжения с. Ирба (2 этап) не выполнен в связи с нарушением сроков поставки ДЭС 150 кВт с завода-изготовителя.
Мероприятия 2.1, 2.2
Не подтверждение заявленных объемов компенсации исполнителями коммунальных услуг, 
снижения объемов потребления коммунальных услуг в 2021 году.
ДЭС не выработали заявленный объем электрической энергии.
</t>
  </si>
  <si>
    <t>Казенное мунциипальное учреждение "Служба муниципального заказа"</t>
  </si>
  <si>
    <t xml:space="preserve"> Не подтверждение заявленных объемов компенсации исполнителями коммунальных услуг, 
снижения объемов потребления коммунальных услуг в 2021 году.
</t>
  </si>
  <si>
    <t>ДЭС не выработали заявленный объем электрической энергии.</t>
  </si>
  <si>
    <t>Укомплектованность должностей КМУ СМЗ (в т.ч. ЕДДС) – 100 %</t>
  </si>
  <si>
    <t>Муниципальное бюджетное учреждение "Молодежный центр Кежемского района"</t>
  </si>
  <si>
    <t>МБОУ КСОШ №2</t>
  </si>
  <si>
    <t>МБОУ КСОШ №3</t>
  </si>
  <si>
    <t>МБОУ КСОШ №4</t>
  </si>
  <si>
    <t>МКОУ "Имбинская СОШ"</t>
  </si>
  <si>
    <t>МКОУ Заледеевская СОШ</t>
  </si>
  <si>
    <t>МКОУ Ирбинская СОШ</t>
  </si>
  <si>
    <t>МКОУ Недокурская СОШ</t>
  </si>
  <si>
    <t>МКОУ Тагарская СОШ</t>
  </si>
  <si>
    <t>МКОУ Яркинская  НОШ</t>
  </si>
  <si>
    <t>МБДОУ  "Аленький цветочек"</t>
  </si>
  <si>
    <t>МБДОУ  "Сказка"</t>
  </si>
  <si>
    <t>МБДОУ  "Солнышко"</t>
  </si>
  <si>
    <t>МБДОУ "Берёзка"</t>
  </si>
  <si>
    <t>МБДОУ "Сибирячок"</t>
  </si>
  <si>
    <t>МКДОУ  "Ромашка"</t>
  </si>
  <si>
    <t>МКДОУ "Лесная сказка"</t>
  </si>
  <si>
    <t>МБУ ДО  "Кежемский районный центр детского творчества"</t>
  </si>
  <si>
    <t>МБУ ДО ЦДОД</t>
  </si>
  <si>
    <t>МКУ "ЦБ"</t>
  </si>
  <si>
    <t>МКУ УО Кежемского района</t>
  </si>
  <si>
    <t xml:space="preserve">.Местной общественной организации ветеранов-пенсионеров войны, труда, Вооруженных Сил и правоохранительных органов Кежемского района </t>
  </si>
  <si>
    <t xml:space="preserve">Автономной некоммерческой общественной организации Кежемского района Красноярского края «Центр просвещения «Светоч» </t>
  </si>
  <si>
    <t>Автономной некоммерческой организации «Спортивный клуб «Микст»</t>
  </si>
  <si>
    <t xml:space="preserve">Автономной некоммерческой организации «Центр общественных инициатив» Вектор развития» </t>
  </si>
  <si>
    <t xml:space="preserve">Автономной некоммерческой организации «Клуб восточных единоборств» «Белый тигр»  в размере </t>
  </si>
  <si>
    <t xml:space="preserve">Автономной некоммерческой организации «Центр развития личности «Грани» в размере </t>
  </si>
  <si>
    <t xml:space="preserve">Местной детско-молодежной общественной организации Кежемского района Красноярского края «Алые паруса» </t>
  </si>
  <si>
    <t>Число обученного населения мерам пожарной безопасности</t>
  </si>
  <si>
    <t>% от общей численности населения района</t>
  </si>
  <si>
    <r>
      <rPr>
        <i/>
        <sz val="10"/>
        <color theme="1"/>
        <rFont val="Perpetua Titling MT"/>
        <family val="1"/>
      </rPr>
      <t>Подпрограмма №1</t>
    </r>
    <r>
      <rPr>
        <sz val="10"/>
        <color theme="1"/>
        <rFont val="Perpetua Titling MT"/>
        <family val="1"/>
      </rPr>
      <t xml:space="preserve"> «Развитие дошкольного, общего и дополнительного образования детей»</t>
    </r>
  </si>
  <si>
    <r>
      <rPr>
        <i/>
        <sz val="10"/>
        <color theme="1"/>
        <rFont val="Perpetua Titling MT"/>
        <family val="1"/>
      </rPr>
      <t xml:space="preserve">Подпрограмма №2 </t>
    </r>
    <r>
      <rPr>
        <sz val="10"/>
        <color theme="1"/>
        <rFont val="Perpetua Titling MT"/>
        <family val="1"/>
      </rPr>
      <t>«Господдержка детей сирот, и детей, оставшихся без попечения родителей»</t>
    </r>
  </si>
  <si>
    <r>
      <rPr>
        <i/>
        <sz val="10"/>
        <color theme="1"/>
        <rFont val="Perpetua Titling MT"/>
        <family val="1"/>
      </rPr>
      <t>Подпрограмма №3</t>
    </r>
    <r>
      <rPr>
        <sz val="10"/>
        <color theme="1"/>
        <rFont val="Perpetua Titling MT"/>
        <family val="1"/>
      </rPr>
      <t xml:space="preserve"> «Обеспечение реализации муниципальной программы и прочие мероприятия в области образования» </t>
    </r>
  </si>
  <si>
    <r>
      <rPr>
        <i/>
        <sz val="10"/>
        <color theme="1"/>
        <rFont val="Times New Roman"/>
        <family val="1"/>
        <charset val="204"/>
      </rPr>
      <t xml:space="preserve">Подпрограмма 1 </t>
    </r>
    <r>
      <rPr>
        <sz val="10"/>
        <color theme="1"/>
        <rFont val="Times New Roman"/>
        <family val="1"/>
        <charset val="204"/>
      </rPr>
      <t xml:space="preserve">«Повышение качества жизни отдельных категорий граждан, в т. ч. инвалидов, степени их социальной защищенности» </t>
    </r>
  </si>
  <si>
    <r>
      <rPr>
        <i/>
        <sz val="10"/>
        <color theme="1"/>
        <rFont val="Times New Roman"/>
        <family val="1"/>
        <charset val="204"/>
      </rPr>
      <t xml:space="preserve">Подпрограмма 2 </t>
    </r>
    <r>
      <rPr>
        <sz val="10"/>
        <color theme="1"/>
        <rFont val="Times New Roman"/>
        <family val="1"/>
        <charset val="204"/>
      </rPr>
      <t>«Социальная поддержка семей, имеющих детей»</t>
    </r>
  </si>
  <si>
    <r>
      <rPr>
        <i/>
        <sz val="10"/>
        <color theme="1"/>
        <rFont val="Perpetua Titling MT"/>
        <family val="1"/>
      </rPr>
      <t>Подпрограмма №1</t>
    </r>
    <r>
      <rPr>
        <sz val="10"/>
        <color theme="1"/>
        <rFont val="Perpetua Titling MT"/>
        <family val="1"/>
      </rPr>
      <t xml:space="preserve">  «Модернизация, реконструкция и капитальный ремонт объектов коммунальной инфраструктуры Кежемского района»</t>
    </r>
  </si>
  <si>
    <r>
      <rPr>
        <i/>
        <sz val="10"/>
        <color theme="1"/>
        <rFont val="Perpetua Titling MT"/>
        <family val="1"/>
      </rPr>
      <t xml:space="preserve">Подпрограмма №2 </t>
    </r>
    <r>
      <rPr>
        <sz val="10"/>
        <color theme="1"/>
        <rFont val="Perpetua Titling MT"/>
        <family val="1"/>
      </rPr>
      <t>«Обеспечение реализации муниципальной программы и прочие мероприятия»</t>
    </r>
  </si>
  <si>
    <r>
      <rPr>
        <i/>
        <sz val="10"/>
        <color theme="1"/>
        <rFont val="Perpetua Titling MT"/>
        <family val="1"/>
      </rPr>
      <t xml:space="preserve">Подпрограмма 1 </t>
    </r>
    <r>
      <rPr>
        <sz val="10"/>
        <color theme="1"/>
        <rFont val="Perpetua Titling MT"/>
        <family val="1"/>
      </rPr>
      <t>"Обращение с отходами на территории Кежемского района"</t>
    </r>
  </si>
  <si>
    <r>
      <rPr>
        <i/>
        <sz val="10"/>
        <color theme="1"/>
        <rFont val="Perpetua Titling MT"/>
        <family val="1"/>
      </rPr>
      <t>Подпрограмма 1</t>
    </r>
    <r>
      <rPr>
        <sz val="10"/>
        <color theme="1"/>
        <rFont val="Perpetua Titling MT"/>
        <family val="1"/>
      </rPr>
      <t xml:space="preserve"> «Развитие архивного дела в Кежемском районе»</t>
    </r>
  </si>
  <si>
    <r>
      <rPr>
        <i/>
        <sz val="10"/>
        <color theme="1"/>
        <rFont val="Perpetua Titling MT"/>
        <family val="1"/>
      </rPr>
      <t>Подпрограмма 2</t>
    </r>
    <r>
      <rPr>
        <sz val="10"/>
        <color theme="1"/>
        <rFont val="Perpetua Titling MT"/>
        <family val="1"/>
      </rPr>
      <t xml:space="preserve"> "Обеспечение деятельности и развитие учреждений культуры клубного тип"</t>
    </r>
  </si>
  <si>
    <r>
      <rPr>
        <i/>
        <sz val="10"/>
        <color theme="1"/>
        <rFont val="Perpetua Titling MT"/>
        <family val="1"/>
      </rPr>
      <t>Подпрограмма 3</t>
    </r>
    <r>
      <rPr>
        <sz val="10"/>
        <color theme="1"/>
        <rFont val="Perpetua Titling MT"/>
        <family val="1"/>
      </rPr>
      <t xml:space="preserve"> "Обеспечение деятельности и развитие музеев"</t>
    </r>
  </si>
  <si>
    <r>
      <rPr>
        <i/>
        <sz val="10"/>
        <color theme="1"/>
        <rFont val="Times New Roman"/>
        <family val="1"/>
        <charset val="204"/>
      </rPr>
      <t>Подпрограмма 4</t>
    </r>
    <r>
      <rPr>
        <sz val="10"/>
        <color theme="1"/>
        <rFont val="Times New Roman"/>
        <family val="1"/>
        <charset val="204"/>
      </rPr>
      <t xml:space="preserve"> "Обеспечение деятельности и развитие учреждений библиотечного типа"</t>
    </r>
  </si>
  <si>
    <r>
      <rPr>
        <i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"Обеспечение деятельности и развитие учреждений дополнительного образования в области культуры "</t>
    </r>
  </si>
  <si>
    <r>
      <rPr>
        <i/>
        <sz val="10"/>
        <color theme="1"/>
        <rFont val="Times New Roman"/>
        <family val="1"/>
        <charset val="204"/>
      </rPr>
      <t>Подпрограмма 7</t>
    </r>
    <r>
      <rPr>
        <sz val="10"/>
        <color theme="1"/>
        <rFont val="Times New Roman"/>
        <family val="1"/>
        <charset val="204"/>
      </rPr>
      <t xml:space="preserve"> "Развитие внутреннего и въездного туризма"</t>
    </r>
  </si>
  <si>
    <r>
      <rPr>
        <i/>
        <sz val="10"/>
        <color theme="1"/>
        <rFont val="Times New Roman"/>
        <family val="1"/>
        <charset val="204"/>
      </rPr>
      <t>Подпрограмма 1</t>
    </r>
    <r>
      <rPr>
        <sz val="10"/>
        <color theme="1"/>
        <rFont val="Times New Roman"/>
        <family val="1"/>
        <charset val="204"/>
      </rPr>
      <t xml:space="preserve"> "Развитие массовой физической культуры и спорта"</t>
    </r>
  </si>
  <si>
    <r>
      <rPr>
        <i/>
        <sz val="10"/>
        <color theme="1"/>
        <rFont val="Times New Roman"/>
        <family val="1"/>
        <charset val="204"/>
      </rPr>
      <t>Подпрограмма 2</t>
    </r>
    <r>
      <rPr>
        <sz val="10"/>
        <color theme="1"/>
        <rFont val="Times New Roman"/>
        <family val="1"/>
        <charset val="204"/>
      </rPr>
      <t xml:space="preserve"> "Развитие спорта высшых достижений"</t>
    </r>
  </si>
  <si>
    <r>
      <rPr>
        <i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"Развитие системы подготовки спортивного резерва"</t>
    </r>
  </si>
  <si>
    <r>
      <rPr>
        <i/>
        <sz val="10"/>
        <color indexed="8"/>
        <rFont val="Times New Roman"/>
        <family val="1"/>
        <charset val="204"/>
      </rPr>
      <t>Подпрограмма 1</t>
    </r>
    <r>
      <rPr>
        <sz val="10"/>
        <color indexed="8"/>
        <rFont val="Times New Roman"/>
        <family val="1"/>
        <charset val="204"/>
      </rPr>
      <t xml:space="preserve"> «Вовлечение молодежи Кежемского района в социальную практику»</t>
    </r>
  </si>
  <si>
    <r>
      <rPr>
        <i/>
        <sz val="10"/>
        <color theme="1"/>
        <rFont val="Times New Roman"/>
        <family val="1"/>
        <charset val="204"/>
      </rPr>
      <t>Подпрограмма 1</t>
    </r>
    <r>
      <rPr>
        <sz val="10"/>
        <color theme="1"/>
        <rFont val="Times New Roman"/>
        <family val="1"/>
        <charset val="204"/>
      </rPr>
      <t xml:space="preserve"> «Дороги Кежемского района»</t>
    </r>
  </si>
  <si>
    <r>
      <rPr>
        <i/>
        <sz val="10"/>
        <color theme="1"/>
        <rFont val="Times New Roman"/>
        <family val="1"/>
        <charset val="204"/>
      </rPr>
      <t xml:space="preserve">Подпрограмма 2 </t>
    </r>
    <r>
      <rPr>
        <sz val="10"/>
        <color theme="1"/>
        <rFont val="Times New Roman"/>
        <family val="1"/>
        <charset val="204"/>
      </rPr>
      <t>"Развитие транспортного комплекса Кежемского района"</t>
    </r>
  </si>
  <si>
    <r>
      <rPr>
        <i/>
        <sz val="10"/>
        <color theme="1"/>
        <rFont val="Times New Roman"/>
        <family val="1"/>
        <charset val="204"/>
      </rPr>
      <t>Подпрограмма 1</t>
    </r>
    <r>
      <rPr>
        <sz val="10"/>
        <color theme="1"/>
        <rFont val="Times New Roman"/>
        <family val="1"/>
        <charset val="204"/>
      </rPr>
      <t xml:space="preserve"> "Управление муниципальным имуществом Кежемского района"</t>
    </r>
  </si>
  <si>
    <r>
      <rPr>
        <i/>
        <sz val="10"/>
        <color theme="1"/>
        <rFont val="Times New Roman"/>
        <family val="1"/>
        <charset val="204"/>
      </rPr>
      <t>Подпрограмма 4</t>
    </r>
    <r>
      <rPr>
        <sz val="10"/>
        <color theme="1"/>
        <rFont val="Times New Roman"/>
        <family val="1"/>
        <charset val="204"/>
      </rPr>
      <t xml:space="preserve"> «Обеспечение жильем молодых семей в Кежемском районе»</t>
    </r>
  </si>
  <si>
    <r>
      <rPr>
        <i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"Территориальное планирование, градостроительное зонирование и документация по планировке территории района"</t>
    </r>
  </si>
  <si>
    <r>
      <rPr>
        <i/>
        <sz val="10"/>
        <color theme="1"/>
        <rFont val="Times New Roman"/>
        <family val="1"/>
        <charset val="204"/>
      </rPr>
      <t xml:space="preserve">Подпрограмма 1 </t>
    </r>
    <r>
      <rPr>
        <sz val="10"/>
        <color theme="1"/>
        <rFont val="Times New Roman"/>
        <family val="1"/>
        <charset val="204"/>
      </rPr>
      <t>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Кежемского района"</t>
    </r>
  </si>
  <si>
    <r>
      <rPr>
        <i/>
        <sz val="10"/>
        <color theme="1"/>
        <rFont val="Times New Roman"/>
        <family val="1"/>
        <charset val="204"/>
      </rPr>
      <t xml:space="preserve">Подпрограмма 2 </t>
    </r>
    <r>
      <rPr>
        <sz val="10"/>
        <color theme="1"/>
        <rFont val="Times New Roman"/>
        <family val="1"/>
        <charset val="204"/>
      </rPr>
      <t>"Управление муниципальным долгом Кежемского района"</t>
    </r>
  </si>
  <si>
    <r>
      <rPr>
        <i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"Обеспечение реализации муниципальной программы и прочие мероприятия"</t>
    </r>
  </si>
  <si>
    <r>
      <rPr>
        <i/>
        <sz val="10"/>
        <color theme="1"/>
        <rFont val="Times New Roman"/>
        <family val="1"/>
        <charset val="204"/>
      </rPr>
      <t>Подпрограмма 2</t>
    </r>
    <r>
      <rPr>
        <sz val="10"/>
        <color theme="1"/>
        <rFont val="Times New Roman"/>
        <family val="1"/>
        <charset val="204"/>
      </rPr>
      <t xml:space="preserve"> "Обеспечение информационными ресурсами гражданской тематики населения Кежемского района для решения социальных проблем"</t>
    </r>
  </si>
  <si>
    <r>
      <rPr>
        <i/>
        <sz val="10"/>
        <color theme="1"/>
        <rFont val="Times New Roman"/>
        <family val="1"/>
        <charset val="204"/>
      </rPr>
      <t>Подпрограмма 1</t>
    </r>
    <r>
      <rPr>
        <sz val="10"/>
        <color theme="1"/>
        <rFont val="Times New Roman"/>
        <family val="1"/>
        <charset val="204"/>
      </rPr>
      <t xml:space="preserve"> «Развитие субъектов малого и среднего предпринимательства в Кежемском районе»</t>
    </r>
  </si>
  <si>
    <t>Сократилось количество спортивных мероприятий из-за пандемии коронавируса</t>
  </si>
  <si>
    <t>Мероприятие 1.1 
МАУ СК "Энергия" г. Кодинск</t>
  </si>
  <si>
    <t>Мероприятие 1.2 
МБУ "Центр спорта и отдыха "Чадобец" Кежемского района</t>
  </si>
  <si>
    <t>Мероприятие 1.3
МКУ "Управление КСТ и МП Кр"</t>
  </si>
  <si>
    <t xml:space="preserve">Мероприятие 1.4
МКУ "Управление КСТ и МП Кр"
</t>
  </si>
  <si>
    <r>
      <rPr>
        <i/>
        <sz val="10"/>
        <color theme="1"/>
        <rFont val="Times New Roman"/>
        <family val="1"/>
        <charset val="204"/>
      </rPr>
      <t>Мероприятие 3.1</t>
    </r>
    <r>
      <rPr>
        <b/>
        <i/>
        <sz val="10"/>
        <color theme="1"/>
        <rFont val="Times New Roman"/>
        <family val="1"/>
        <charset val="204"/>
      </rPr>
      <t xml:space="preserve">
</t>
    </r>
    <r>
      <rPr>
        <i/>
        <sz val="10"/>
        <color theme="1"/>
        <rFont val="Times New Roman"/>
        <family val="1"/>
        <charset val="204"/>
      </rPr>
      <t>МБУ "СШ по биатлону Кежемского района" и МБУ "СШ Кежемского района"</t>
    </r>
  </si>
  <si>
    <t>Мероприятие 2.1
Организация и проведение физкультурных и спортивных мероприятий Кежемского района</t>
  </si>
  <si>
    <t>Мероприятие 3.2.
Устройство плоскостных спортивных сооружений в сельской местности за счет средств районногобюджета</t>
  </si>
  <si>
    <t>Мероприятие 3.3
МБУ "СШ по биатлону Кежемского района" и МБУ "СШ Кежемского района"</t>
  </si>
  <si>
    <t>Мероприятие №1
Расходы на обеспечение деятельности ЕДДС Кежемского района"</t>
  </si>
  <si>
    <t>Мероприятие №2
Частичное финансирование (возмещение)расходов на осдержание ЕДДС Кежемского района</t>
  </si>
  <si>
    <t>Мероприятие № 3
Обеспечение первичных мер пожарной безопасности</t>
  </si>
  <si>
    <t>Не достроен ФСК с бассейном в г. Кодинск</t>
  </si>
  <si>
    <t>Снижение общей численности детей в районе</t>
  </si>
  <si>
    <t>Снижение числа проведенных мероприятий из-за запрета на проведение  по причине пандемии коронавируса</t>
  </si>
  <si>
    <t xml:space="preserve">Доля учащихся систематически занимающихся физической культурой и спортом, в общей численности обучающихся </t>
  </si>
  <si>
    <t>Численность занимающихся в муниципальных спортивных школах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</si>
  <si>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</si>
  <si>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Сведения об исполнении муниципальных программ за 2021 год                                                             тыс. руб.</t>
  </si>
  <si>
    <t>2</t>
  </si>
  <si>
    <t>3</t>
  </si>
  <si>
    <t>15</t>
  </si>
  <si>
    <r>
      <rPr>
        <b/>
        <i/>
        <sz val="10"/>
        <rFont val="Times New Roman"/>
        <family val="1"/>
        <charset val="204"/>
      </rPr>
      <t>Подпрограмма № 1</t>
    </r>
    <r>
      <rPr>
        <i/>
        <sz val="10"/>
        <rFont val="Times New Roman"/>
        <family val="1"/>
        <charset val="204"/>
      </rPr>
      <t xml:space="preserve"> "Вовлечение молодежи Кежемского района в социальную практику"</t>
    </r>
  </si>
  <si>
    <r>
      <rPr>
        <b/>
        <i/>
        <sz val="10"/>
        <rFont val="Times New Roman"/>
        <family val="1"/>
        <charset val="204"/>
      </rPr>
      <t>Подпрограмма № 2</t>
    </r>
    <r>
      <rPr>
        <i/>
        <sz val="10"/>
        <rFont val="Times New Roman"/>
        <family val="1"/>
        <charset val="204"/>
      </rPr>
      <t xml:space="preserve"> "Патриотическое воспитание молодежи Кежемского района"</t>
    </r>
  </si>
  <si>
    <r>
      <rPr>
        <b/>
        <i/>
        <sz val="10"/>
        <rFont val="Times New Roman"/>
        <family val="1"/>
        <charset val="204"/>
      </rPr>
      <t>Подпрограмма № 1</t>
    </r>
    <r>
      <rPr>
        <i/>
        <sz val="10"/>
        <rFont val="Times New Roman"/>
        <family val="1"/>
        <charset val="204"/>
      </rPr>
      <t xml:space="preserve"> "Поддержка социально ориентированных некоммерческих организаций"</t>
    </r>
  </si>
  <si>
    <r>
      <rPr>
        <b/>
        <i/>
        <sz val="10"/>
        <rFont val="Times New Roman"/>
        <family val="1"/>
        <charset val="204"/>
      </rPr>
      <t>Подпрограмма № 2 "</t>
    </r>
    <r>
      <rPr>
        <i/>
        <sz val="10"/>
        <rFont val="Times New Roman"/>
        <family val="1"/>
        <charset val="204"/>
      </rPr>
      <t>Обеспечение информационными ресурсами гражданской тематики населения Кежемского района  для решения социальных проблем"</t>
    </r>
  </si>
  <si>
    <t>(*конкретные объяснения причин неисполнения бюджетных назначений за 2021 год необходимо отражать при исполнении менее 95%)</t>
  </si>
  <si>
    <t>«Система социальной защиты населения 
Кежемского района"</t>
  </si>
  <si>
    <t>Муниципальное бюджетное учреждение культуры Кежемского района "Межпоселенческий Районный дом культуры "Рассвет"</t>
  </si>
  <si>
    <t xml:space="preserve"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 </t>
  </si>
  <si>
    <t>Удельный вес детей охваченных дополнительным образованием от общего числа учащихся  общеобразовательных учреждений</t>
  </si>
  <si>
    <t xml:space="preserve">Количество объектов экскурсионного показа, пригодных для посещения туристов (в т.ч. новых туристических маршрутов)  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</si>
  <si>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</si>
  <si>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В планах на 2021 год субвенций на приобретение жилых помещений не было. В конце года выделили субвенции на пять квартир. В связи с поздним выделением субвенций, было приобретено только три квартиры. Остатки денежных средств  возвращены в краевой бюджет.</t>
  </si>
  <si>
    <t>Устройство плоскостных спортивных сооружений в сельской местности за счет местного бюджета</t>
  </si>
  <si>
    <t>Устройство крытого тентового спортивного сооружения за счет местного бюджета</t>
  </si>
  <si>
    <r>
      <rPr>
        <i/>
        <sz val="10"/>
        <color theme="1"/>
        <rFont val="Times New Roman"/>
        <family val="1"/>
        <charset val="204"/>
      </rPr>
      <t>Подпрограмма2</t>
    </r>
    <r>
      <rPr>
        <sz val="10"/>
        <color theme="1"/>
        <rFont val="Times New Roman"/>
        <family val="1"/>
        <charset val="204"/>
      </rPr>
      <t>«Устойчивое развитие сельских территорий»</t>
    </r>
  </si>
  <si>
    <r>
      <rPr>
        <i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«Обеспечение реализации муниципальной программы и прочие мероприятия 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</si>
</sst>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#,##0.0000"/>
    <numFmt numFmtId="168" formatCode="0.0%"/>
    <numFmt numFmtId="169" formatCode="0.0"/>
    <numFmt numFmtId="170" formatCode="_-* #,##0.000\ _₽_-;\-* #,##0.000\ _₽_-;_-* &quot;-&quot;???\ _₽_-;_-@_-"/>
    <numFmt numFmtId="171" formatCode="#,##0.000_ ;\-#,##0.000\ "/>
    <numFmt numFmtId="172" formatCode="0.00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Perpetua Titling MT"/>
      <family val="1"/>
    </font>
    <font>
      <b/>
      <i/>
      <sz val="10"/>
      <color theme="1"/>
      <name val="Times New Roman"/>
      <family val="1"/>
      <charset val="204"/>
    </font>
    <font>
      <sz val="11"/>
      <color theme="1"/>
      <name val="Perpetua Titling MT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Perpetua Titling MT"/>
      <family val="1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316">
    <xf numFmtId="0" fontId="0" fillId="0" borderId="0" xfId="0"/>
    <xf numFmtId="165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5" fontId="5" fillId="0" borderId="1" xfId="2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9" fontId="4" fillId="0" borderId="1" xfId="2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166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8" fillId="0" borderId="5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textRotation="90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left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textRotation="90" wrapText="1" readingOrder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70" fontId="5" fillId="0" borderId="1" xfId="2" applyNumberFormat="1" applyFont="1" applyFill="1" applyBorder="1" applyAlignment="1">
      <alignment horizontal="center" vertical="center" wrapText="1"/>
    </xf>
    <xf numFmtId="170" fontId="5" fillId="0" borderId="1" xfId="1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71" fontId="5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5" fillId="0" borderId="1" xfId="0" applyFont="1" applyFill="1" applyBorder="1" applyAlignment="1">
      <alignment horizontal="justify" vertical="center"/>
    </xf>
    <xf numFmtId="0" fontId="5" fillId="0" borderId="0" xfId="0" applyFont="1" applyFill="1" applyAlignment="1">
      <alignment wrapText="1"/>
    </xf>
    <xf numFmtId="0" fontId="15" fillId="0" borderId="0" xfId="0" applyFont="1" applyFill="1"/>
    <xf numFmtId="0" fontId="15" fillId="0" borderId="0" xfId="0" applyFont="1" applyFill="1" applyBorder="1"/>
    <xf numFmtId="0" fontId="1" fillId="0" borderId="0" xfId="0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/>
    <xf numFmtId="166" fontId="17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6" fontId="5" fillId="0" borderId="1" xfId="0" applyNumberFormat="1" applyFont="1" applyFill="1" applyBorder="1"/>
    <xf numFmtId="166" fontId="4" fillId="0" borderId="1" xfId="2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/>
    <xf numFmtId="0" fontId="20" fillId="0" borderId="0" xfId="0" applyFont="1" applyFill="1"/>
    <xf numFmtId="166" fontId="17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/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center" vertical="center" wrapText="1"/>
    </xf>
    <xf numFmtId="168" fontId="8" fillId="0" borderId="1" xfId="5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168" fontId="8" fillId="0" borderId="8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23" fillId="0" borderId="3" xfId="0" applyFont="1" applyFill="1" applyBorder="1" applyAlignment="1">
      <alignment horizontal="center" vertical="center" wrapText="1"/>
    </xf>
    <xf numFmtId="168" fontId="8" fillId="0" borderId="4" xfId="0" applyNumberFormat="1" applyFont="1" applyFill="1" applyBorder="1" applyAlignment="1">
      <alignment horizontal="center" vertical="center" wrapText="1"/>
    </xf>
    <xf numFmtId="16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center" vertical="center" wrapText="1"/>
    </xf>
    <xf numFmtId="165" fontId="30" fillId="0" borderId="0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6" fillId="0" borderId="0" xfId="0" applyFont="1" applyFill="1" applyBorder="1"/>
    <xf numFmtId="165" fontId="10" fillId="0" borderId="1" xfId="0" applyNumberFormat="1" applyFont="1" applyFill="1" applyBorder="1" applyAlignment="1">
      <alignment horizontal="center" vertical="center" wrapText="1"/>
    </xf>
    <xf numFmtId="165" fontId="5" fillId="0" borderId="1" xfId="5" applyNumberFormat="1" applyFont="1" applyFill="1" applyBorder="1" applyAlignment="1">
      <alignment horizontal="center" vertical="center" wrapText="1"/>
    </xf>
    <xf numFmtId="9" fontId="5" fillId="0" borderId="1" xfId="6" applyNumberFormat="1" applyFont="1" applyFill="1" applyBorder="1" applyAlignment="1">
      <alignment horizontal="center" vertical="center" wrapText="1"/>
    </xf>
    <xf numFmtId="165" fontId="5" fillId="0" borderId="1" xfId="6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9" fontId="5" fillId="0" borderId="1" xfId="2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9" fontId="14" fillId="0" borderId="1" xfId="2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165" fontId="4" fillId="0" borderId="1" xfId="5" applyNumberFormat="1" applyFont="1" applyFill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166" fontId="4" fillId="0" borderId="1" xfId="6" applyNumberFormat="1" applyFont="1" applyFill="1" applyBorder="1" applyAlignment="1">
      <alignment horizontal="center" vertical="center" wrapText="1"/>
    </xf>
    <xf numFmtId="166" fontId="5" fillId="0" borderId="1" xfId="6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4" fillId="0" borderId="1" xfId="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5" fillId="0" borderId="3" xfId="2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 wrapText="1"/>
    </xf>
    <xf numFmtId="170" fontId="4" fillId="0" borderId="1" xfId="2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9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/>
    <xf numFmtId="0" fontId="8" fillId="0" borderId="8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166" fontId="5" fillId="2" borderId="1" xfId="2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6" fontId="5" fillId="0" borderId="0" xfId="0" applyNumberFormat="1" applyFont="1" applyFill="1"/>
    <xf numFmtId="167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7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9" fontId="5" fillId="0" borderId="3" xfId="2" applyNumberFormat="1" applyFont="1" applyFill="1" applyBorder="1" applyAlignment="1">
      <alignment horizontal="center" vertical="center" wrapText="1"/>
    </xf>
    <xf numFmtId="9" fontId="5" fillId="0" borderId="7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8" fontId="8" fillId="0" borderId="3" xfId="0" applyNumberFormat="1" applyFont="1" applyFill="1" applyBorder="1" applyAlignment="1">
      <alignment horizontal="center" vertical="center" wrapText="1"/>
    </xf>
    <xf numFmtId="168" fontId="8" fillId="0" borderId="7" xfId="0" applyNumberFormat="1" applyFont="1" applyFill="1" applyBorder="1" applyAlignment="1">
      <alignment horizontal="center" vertical="center" wrapText="1"/>
    </xf>
    <xf numFmtId="168" fontId="8" fillId="0" borderId="4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2" fillId="0" borderId="9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 wrapText="1"/>
    </xf>
    <xf numFmtId="0" fontId="32" fillId="0" borderId="6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2 2" xfId="3"/>
    <cellStyle name="Процентный" xfId="2" builtinId="5"/>
    <cellStyle name="Процентный 2" xfId="6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43</xdr:row>
      <xdr:rowOff>1162050</xdr:rowOff>
    </xdr:from>
    <xdr:to>
      <xdr:col>7</xdr:col>
      <xdr:colOff>581025</xdr:colOff>
      <xdr:row>43</xdr:row>
      <xdr:rowOff>1171575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28327350"/>
          <a:ext cx="1251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533400</xdr:colOff>
      <xdr:row>43</xdr:row>
      <xdr:rowOff>1162050</xdr:rowOff>
    </xdr:from>
    <xdr:to>
      <xdr:col>7</xdr:col>
      <xdr:colOff>581025</xdr:colOff>
      <xdr:row>43</xdr:row>
      <xdr:rowOff>1171575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28327350"/>
          <a:ext cx="1251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533400</xdr:colOff>
      <xdr:row>43</xdr:row>
      <xdr:rowOff>1162050</xdr:rowOff>
    </xdr:from>
    <xdr:to>
      <xdr:col>7</xdr:col>
      <xdr:colOff>581025</xdr:colOff>
      <xdr:row>43</xdr:row>
      <xdr:rowOff>1171575</xdr:rowOff>
    </xdr:to>
    <xdr:pic>
      <xdr:nvPicPr>
        <xdr:cNvPr id="4" name="Picture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28327350"/>
          <a:ext cx="1251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533400</xdr:colOff>
      <xdr:row>43</xdr:row>
      <xdr:rowOff>1162050</xdr:rowOff>
    </xdr:from>
    <xdr:to>
      <xdr:col>7</xdr:col>
      <xdr:colOff>581025</xdr:colOff>
      <xdr:row>43</xdr:row>
      <xdr:rowOff>1171575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3400" y="28327350"/>
          <a:ext cx="12515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N/Documents/&#1048;&#1056;&#1048;&#1053;&#1040;%202018/&#1057;&#1051;&#1059;&#1046;&#1041;&#1040;%20&#1069;&#1050;&#1054;&#1053;&#1054;&#1052;&#1048;&#1050;&#1040;/&#1043;&#1054;&#1044;&#1054;&#1042;&#1067;&#1045;%20&#1054;&#1058;&#1063;&#1045;&#1058;&#1067;/&#1060;&#1080;&#1085;&#1072;&#1084;%20&#1087;&#1086;%202019%20&#1075;&#1086;&#1076;&#1091;/&#1054;&#1090;&#1095;&#1077;&#1090;%20&#1086;&#1073;%20&#1080;&#1089;&#1087;&#1086;&#1083;&#1085;&#1077;&#1085;&#1080;&#1080;%20&#1084;&#1091;&#1085;&#1080;&#1094;&#1080;&#1087;&#1072;&#1083;&#1100;&#1085;&#1099;&#1093;%20&#1087;&#1088;&#1086;&#1075;&#1088;&#1072;&#1084;&#1084;%20&#1079;&#1072;%202019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N/AppData/Local/Temp/bat/&#1054;&#1090;&#1074;&#1077;&#1090;&#1099;%20&#1080;&#1089;&#1087;&#1086;&#1083;&#1085;&#1080;&#1090;&#1077;&#1083;&#1077;&#1081;%20&#1079;&#1072;%202020%20&#1075;&#1086;&#1076;/&#1092;&#1086;&#1088;&#1084;&#1072;%20&#1075;&#1086;&#1076;&#1086;&#1074;&#1086;&#1075;&#1086;%20&#1086;&#1090;&#1095;&#1077;&#1090;&#1072;%20&#1058;&#1091;&#1084;&#1072;&#1081;&#1082;&#1080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 refreshError="1"/>
      <sheetData sheetId="1" refreshError="1"/>
      <sheetData sheetId="2" refreshError="1">
        <row r="75">
          <cell r="C75" t="str">
            <v>Количество спортивных сооружений   в Кежемском районе</v>
          </cell>
          <cell r="D75" t="str">
            <v>единиц</v>
          </cell>
        </row>
        <row r="76">
          <cell r="C76" t="str">
            <v>Доля граждан Кежемского района, систематически занимающихся физической  культурой и спортом, в общей численности населения района</v>
          </cell>
          <cell r="D76" t="str">
            <v>%</v>
          </cell>
        </row>
        <row r="77">
          <cell r="C77" t="str">
            <v>Численность занимающихся в муниципальных образовательных учреждениях дополнительного образования детей физкультурно-спортивной направленности</v>
          </cell>
          <cell r="D77" t="str">
            <v>чел.</v>
          </cell>
        </row>
        <row r="78">
          <cell r="C78" t="str">
            <v>Количество спортсменов Кежемского района в составе сборных команд Красноярского края по видам спорта</v>
          </cell>
          <cell r="D78" t="str">
            <v>чел.</v>
          </cell>
        </row>
        <row r="79">
          <cell r="C79" t="str">
            <v>в том числе  по олимпийским видам спорта</v>
          </cell>
          <cell r="D79" t="str">
            <v>чел.</v>
          </cell>
        </row>
        <row r="80">
          <cell r="D80" t="str">
            <v>чел.</v>
          </cell>
        </row>
        <row r="81">
          <cell r="C81" t="str">
            <v>Единовременная пропускная способность спортивных сооружений Кежемского района</v>
          </cell>
          <cell r="D81" t="str">
            <v>чел.</v>
          </cell>
        </row>
        <row r="82">
          <cell r="C82" t="str">
            <v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v>
          </cell>
          <cell r="D82" t="str">
            <v>%</v>
          </cell>
        </row>
        <row r="83">
          <cell r="C83" t="str">
            <v>Доля граждан Кежемского района, занимающихся физической культурой и спортом по  месту работы, в общей численности населения, занятого в экономике</v>
          </cell>
          <cell r="D83" t="str">
            <v>%</v>
          </cell>
        </row>
        <row r="85">
          <cell r="D85" t="str">
            <v>%</v>
          </cell>
        </row>
        <row r="86">
          <cell r="C86" t="str">
            <v>Доля граждан, выполнивших нормативы ВФСК ГТО, в общей численности населения, принявшего участие в выполнении нормативов ВФСК ГТО</v>
          </cell>
          <cell r="D86" t="str">
            <v>%</v>
          </cell>
        </row>
        <row r="87">
          <cell r="C87" t="str">
            <v>Количество краевых и всероссийских соревнований, в которых принимают участие спортсмены Кежемского района</v>
          </cell>
          <cell r="D87" t="str">
            <v>ед.</v>
          </cell>
        </row>
        <row r="88">
          <cell r="C88" t="str">
            <v>Количество спортсменов Кежемского района, принявших участие в краевых и всероссийских соревнованиях</v>
          </cell>
          <cell r="D88" t="str">
            <v>чел.</v>
          </cell>
        </row>
        <row r="89">
          <cell r="C89" t="str">
            <v>Количество  медалей, завоеванных спортсменами Кежемского района на краевых и всероссийских соревнованиях</v>
          </cell>
          <cell r="D89" t="str">
            <v>ед.</v>
          </cell>
        </row>
        <row r="90">
          <cell r="D90" t="str">
            <v>чел.</v>
          </cell>
        </row>
        <row r="91">
          <cell r="D91" t="str">
            <v>чел.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</sheetNames>
    <sheetDataSet>
      <sheetData sheetId="0"/>
      <sheetData sheetId="1"/>
      <sheetData sheetId="2">
        <row r="152">
          <cell r="B152" t="str">
            <v>Объем привлеченных  инвестиций в секторе малого и среднего предпринимательства (ежегодно)</v>
          </cell>
          <cell r="C152" t="str">
            <v>млн.руб.</v>
          </cell>
        </row>
        <row r="153">
          <cell r="B153" t="str">
            <v>Количество субъектов малого и среднего предпринимательства, получивших муниципальную поддержку (ежегодно)</v>
          </cell>
          <cell r="C153" t="str">
            <v>ед.</v>
          </cell>
        </row>
        <row r="154">
          <cell r="B154" t="str">
            <v>Количество созданных рабочих мест в секторе малого и среднего предпринимательства при реализации программы (ежегодно)</v>
          </cell>
          <cell r="C154" t="str">
            <v>ед.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8"/>
  <sheetViews>
    <sheetView workbookViewId="0">
      <pane xSplit="2" ySplit="4" topLeftCell="C49" activePane="bottomRight" state="frozen"/>
      <selection pane="topRight" activeCell="C1" sqref="C1"/>
      <selection pane="bottomLeft" activeCell="A5" sqref="A5"/>
      <selection pane="bottomRight" sqref="A1:I59"/>
    </sheetView>
  </sheetViews>
  <sheetFormatPr defaultColWidth="9.140625" defaultRowHeight="15" x14ac:dyDescent="0.25"/>
  <cols>
    <col min="1" max="1" width="4.140625" style="2" customWidth="1"/>
    <col min="2" max="2" width="34" style="2" customWidth="1"/>
    <col min="3" max="3" width="14" style="2" customWidth="1"/>
    <col min="4" max="5" width="15.5703125" style="2" customWidth="1"/>
    <col min="6" max="6" width="15" style="2" customWidth="1"/>
    <col min="7" max="7" width="14" style="2" customWidth="1"/>
    <col min="8" max="8" width="11" style="2" customWidth="1"/>
    <col min="9" max="9" width="27.28515625" style="2" customWidth="1"/>
    <col min="10" max="10" width="11.7109375" style="79" bestFit="1" customWidth="1"/>
    <col min="11" max="16384" width="9.140625" style="2"/>
  </cols>
  <sheetData>
    <row r="1" spans="1:61" ht="16.5" customHeight="1" x14ac:dyDescent="0.25">
      <c r="A1" s="79"/>
      <c r="B1" s="79"/>
      <c r="C1" s="49"/>
      <c r="D1" s="49"/>
      <c r="E1" s="79"/>
      <c r="F1" s="79"/>
      <c r="G1" s="122"/>
      <c r="H1" s="207" t="s">
        <v>288</v>
      </c>
      <c r="I1" s="207"/>
      <c r="J1" s="122"/>
    </row>
    <row r="2" spans="1:61" ht="15.75" x14ac:dyDescent="0.25">
      <c r="A2" s="204" t="s">
        <v>418</v>
      </c>
      <c r="B2" s="204"/>
      <c r="C2" s="204"/>
      <c r="D2" s="204"/>
      <c r="E2" s="205"/>
      <c r="F2" s="205"/>
      <c r="G2" s="206"/>
      <c r="H2" s="206"/>
      <c r="I2" s="206"/>
      <c r="J2" s="123"/>
    </row>
    <row r="3" spans="1:61" ht="58.5" customHeight="1" x14ac:dyDescent="0.25">
      <c r="A3" s="203" t="s">
        <v>0</v>
      </c>
      <c r="B3" s="203" t="s">
        <v>21</v>
      </c>
      <c r="C3" s="203" t="s">
        <v>15</v>
      </c>
      <c r="D3" s="203" t="s">
        <v>11</v>
      </c>
      <c r="E3" s="17" t="s">
        <v>12</v>
      </c>
      <c r="F3" s="17" t="s">
        <v>19</v>
      </c>
      <c r="G3" s="17" t="s">
        <v>13</v>
      </c>
      <c r="H3" s="17" t="s">
        <v>14</v>
      </c>
      <c r="I3" s="17" t="s">
        <v>69</v>
      </c>
      <c r="J3" s="123"/>
    </row>
    <row r="4" spans="1:61" x14ac:dyDescent="0.25">
      <c r="A4" s="17">
        <v>1</v>
      </c>
      <c r="B4" s="17">
        <v>2</v>
      </c>
      <c r="C4" s="17">
        <v>3</v>
      </c>
      <c r="D4" s="17">
        <v>4</v>
      </c>
      <c r="E4" s="200">
        <v>5</v>
      </c>
      <c r="F4" s="200">
        <v>6</v>
      </c>
      <c r="G4" s="202" t="s">
        <v>16</v>
      </c>
      <c r="H4" s="17">
        <v>8</v>
      </c>
      <c r="I4" s="124">
        <v>9</v>
      </c>
      <c r="J4" s="125"/>
    </row>
    <row r="5" spans="1:61" ht="25.5" x14ac:dyDescent="0.25">
      <c r="A5" s="208" t="s">
        <v>20</v>
      </c>
      <c r="B5" s="4" t="s">
        <v>33</v>
      </c>
      <c r="C5" s="4">
        <f>D5</f>
        <v>830894.52899999998</v>
      </c>
      <c r="D5" s="4">
        <f>D6+D7+D8</f>
        <v>830894.52899999998</v>
      </c>
      <c r="E5" s="4">
        <f>E6+E7+E8</f>
        <v>912569.03599999985</v>
      </c>
      <c r="F5" s="4">
        <f>F6+F7+F8</f>
        <v>889153.98751999997</v>
      </c>
      <c r="G5" s="4">
        <f>F5-E5</f>
        <v>-23415.048479999881</v>
      </c>
      <c r="H5" s="5">
        <f>F5/E5</f>
        <v>0.97434161410666154</v>
      </c>
      <c r="I5" s="4"/>
      <c r="J5" s="58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</row>
    <row r="6" spans="1:61" s="4" customFormat="1" ht="38.25" x14ac:dyDescent="0.25">
      <c r="A6" s="209"/>
      <c r="B6" s="131" t="s">
        <v>372</v>
      </c>
      <c r="C6" s="4">
        <f>D6</f>
        <v>788022.53700000001</v>
      </c>
      <c r="D6" s="132">
        <v>788022.53700000001</v>
      </c>
      <c r="E6" s="132">
        <v>864927.22199999995</v>
      </c>
      <c r="F6" s="132">
        <v>844447.53613000002</v>
      </c>
      <c r="G6" s="132">
        <f>F6-E6</f>
        <v>-20479.685869999928</v>
      </c>
      <c r="H6" s="133">
        <f>F6/E6</f>
        <v>0.97632207040189567</v>
      </c>
      <c r="J6" s="1"/>
      <c r="K6" s="7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s="4" customFormat="1" ht="127.5" x14ac:dyDescent="0.25">
      <c r="A7" s="209"/>
      <c r="B7" s="131" t="s">
        <v>373</v>
      </c>
      <c r="C7" s="4">
        <f>D7</f>
        <v>0</v>
      </c>
      <c r="D7" s="132">
        <v>0</v>
      </c>
      <c r="E7" s="132">
        <v>4614.7659999999996</v>
      </c>
      <c r="F7" s="132">
        <v>2577.723</v>
      </c>
      <c r="G7" s="132">
        <f t="shared" ref="G7:G8" si="0">F7-E7</f>
        <v>-2037.0429999999997</v>
      </c>
      <c r="H7" s="133">
        <f t="shared" ref="H7:H8" si="1">F7/E7</f>
        <v>0.55858151854286875</v>
      </c>
      <c r="I7" s="136" t="s">
        <v>433</v>
      </c>
      <c r="J7" s="1"/>
      <c r="K7" s="7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s="128" customFormat="1" ht="51" x14ac:dyDescent="0.25">
      <c r="A8" s="210"/>
      <c r="B8" s="131" t="s">
        <v>374</v>
      </c>
      <c r="C8" s="3">
        <f>D8</f>
        <v>42871.991999999998</v>
      </c>
      <c r="D8" s="134">
        <v>42871.991999999998</v>
      </c>
      <c r="E8" s="132">
        <v>43027.048000000003</v>
      </c>
      <c r="F8" s="132">
        <v>42128.728389999997</v>
      </c>
      <c r="G8" s="132">
        <f t="shared" si="0"/>
        <v>-898.31961000000592</v>
      </c>
      <c r="H8" s="133">
        <f t="shared" si="1"/>
        <v>0.97912197903978893</v>
      </c>
      <c r="I8" s="135"/>
      <c r="J8" s="126"/>
      <c r="K8" s="79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</row>
    <row r="9" spans="1:61" ht="51" x14ac:dyDescent="0.25">
      <c r="A9" s="211" t="s">
        <v>419</v>
      </c>
      <c r="B9" s="4" t="s">
        <v>34</v>
      </c>
      <c r="C9" s="3">
        <f>C10+C11</f>
        <v>2871.6509999999998</v>
      </c>
      <c r="D9" s="4">
        <f>D10+D11</f>
        <v>2871.6509999999998</v>
      </c>
      <c r="E9" s="4">
        <f>E10+E11</f>
        <v>2269.5509999999999</v>
      </c>
      <c r="F9" s="4">
        <f>F10+F11</f>
        <v>2179.9778700000002</v>
      </c>
      <c r="G9" s="4">
        <f t="shared" ref="G9:G14" si="2">F9-E9</f>
        <v>-89.573129999999765</v>
      </c>
      <c r="H9" s="5">
        <f>F9/E9</f>
        <v>0.96053266483106137</v>
      </c>
      <c r="I9" s="4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</row>
    <row r="10" spans="1:61" ht="51" x14ac:dyDescent="0.25">
      <c r="A10" s="212"/>
      <c r="B10" s="4" t="s">
        <v>375</v>
      </c>
      <c r="C10" s="3">
        <v>2339.4290000000001</v>
      </c>
      <c r="D10" s="3">
        <v>2339.4290000000001</v>
      </c>
      <c r="E10" s="3">
        <v>1737.329</v>
      </c>
      <c r="F10" s="4">
        <v>1731.15391</v>
      </c>
      <c r="G10" s="4">
        <f t="shared" si="2"/>
        <v>-6.1750899999999547</v>
      </c>
      <c r="H10" s="5">
        <f>F10/E10</f>
        <v>0.99644564155666548</v>
      </c>
      <c r="I10" s="136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</row>
    <row r="11" spans="1:61" ht="25.5" x14ac:dyDescent="0.25">
      <c r="A11" s="212"/>
      <c r="B11" s="4" t="s">
        <v>376</v>
      </c>
      <c r="C11" s="3">
        <v>532.22199999999998</v>
      </c>
      <c r="D11" s="3">
        <v>532.22199999999998</v>
      </c>
      <c r="E11" s="3">
        <v>532.22199999999998</v>
      </c>
      <c r="F11" s="4">
        <v>448.82396</v>
      </c>
      <c r="G11" s="4">
        <f t="shared" si="2"/>
        <v>-83.39803999999998</v>
      </c>
      <c r="H11" s="5">
        <f>F11/E11</f>
        <v>0.84330215586728852</v>
      </c>
      <c r="I11" s="136" t="s">
        <v>272</v>
      </c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</row>
    <row r="12" spans="1:61" ht="51" x14ac:dyDescent="0.25">
      <c r="A12" s="211" t="s">
        <v>420</v>
      </c>
      <c r="B12" s="4" t="s">
        <v>22</v>
      </c>
      <c r="C12" s="3">
        <f>C13+C14</f>
        <v>75780.187000000005</v>
      </c>
      <c r="D12" s="4">
        <f>D13+D14</f>
        <v>75780.187000000005</v>
      </c>
      <c r="E12" s="4">
        <v>98008.407999999996</v>
      </c>
      <c r="F12" s="65">
        <f>F13+F14</f>
        <v>74400.013890000002</v>
      </c>
      <c r="G12" s="4">
        <f t="shared" si="2"/>
        <v>-23608.394109999994</v>
      </c>
      <c r="H12" s="5">
        <f>F12/E12</f>
        <v>0.75911868591927345</v>
      </c>
      <c r="I12" s="4"/>
      <c r="J12" s="196"/>
    </row>
    <row r="13" spans="1:61" ht="328.5" customHeight="1" x14ac:dyDescent="0.25">
      <c r="A13" s="212"/>
      <c r="B13" s="4" t="s">
        <v>377</v>
      </c>
      <c r="C13" s="3">
        <v>65628.5</v>
      </c>
      <c r="D13" s="4">
        <v>65628.5</v>
      </c>
      <c r="E13" s="4">
        <v>84696.962769999998</v>
      </c>
      <c r="F13" s="4">
        <v>61419.281000000003</v>
      </c>
      <c r="G13" s="4">
        <f t="shared" si="2"/>
        <v>-23277.681769999996</v>
      </c>
      <c r="H13" s="5">
        <f>F13/E13</f>
        <v>0.72516509437047905</v>
      </c>
      <c r="I13" s="137" t="s">
        <v>337</v>
      </c>
      <c r="J13" s="197"/>
    </row>
    <row r="14" spans="1:61" ht="38.25" x14ac:dyDescent="0.25">
      <c r="A14" s="212"/>
      <c r="B14" s="4" t="s">
        <v>378</v>
      </c>
      <c r="C14" s="3">
        <v>10151.687</v>
      </c>
      <c r="D14" s="3">
        <v>10151.687</v>
      </c>
      <c r="E14" s="3">
        <v>13311.44564</v>
      </c>
      <c r="F14" s="4">
        <v>12980.732889999999</v>
      </c>
      <c r="G14" s="4">
        <f t="shared" si="2"/>
        <v>-330.7127500000006</v>
      </c>
      <c r="H14" s="5">
        <v>0.98</v>
      </c>
      <c r="I14" s="5"/>
      <c r="J14" s="197"/>
    </row>
    <row r="15" spans="1:61" ht="38.25" x14ac:dyDescent="0.25">
      <c r="A15" s="211" t="s">
        <v>255</v>
      </c>
      <c r="B15" s="4" t="s">
        <v>35</v>
      </c>
      <c r="C15" s="3">
        <v>3213.2860000000001</v>
      </c>
      <c r="D15" s="4">
        <v>3213.2860000000001</v>
      </c>
      <c r="E15" s="4">
        <f>E16</f>
        <v>3213.2860000000001</v>
      </c>
      <c r="F15" s="4">
        <f>F16</f>
        <v>0</v>
      </c>
      <c r="G15" s="4">
        <f t="shared" ref="G15:G16" si="3">F15-E15</f>
        <v>-3213.2860000000001</v>
      </c>
      <c r="H15" s="5">
        <v>0</v>
      </c>
      <c r="I15" s="4" t="s">
        <v>331</v>
      </c>
    </row>
    <row r="16" spans="1:61" ht="38.25" x14ac:dyDescent="0.25">
      <c r="A16" s="213"/>
      <c r="B16" s="4" t="s">
        <v>379</v>
      </c>
      <c r="C16" s="3">
        <v>3213.2860000000001</v>
      </c>
      <c r="D16" s="4">
        <v>3213.2860000000001</v>
      </c>
      <c r="E16" s="4">
        <v>3213.2860000000001</v>
      </c>
      <c r="F16" s="4">
        <v>0</v>
      </c>
      <c r="G16" s="4">
        <f t="shared" si="3"/>
        <v>-3213.2860000000001</v>
      </c>
      <c r="H16" s="5">
        <v>0</v>
      </c>
      <c r="I16" s="4" t="s">
        <v>331</v>
      </c>
    </row>
    <row r="17" spans="1:10" ht="38.25" x14ac:dyDescent="0.25">
      <c r="A17" s="214" t="s">
        <v>256</v>
      </c>
      <c r="B17" s="4" t="s">
        <v>36</v>
      </c>
      <c r="C17" s="138">
        <f>C18+C19+C20+C21+C22+C23</f>
        <v>71086.672999999995</v>
      </c>
      <c r="D17" s="139">
        <f>D18+D19+D20+D21+D22+D23</f>
        <v>71086.672999999995</v>
      </c>
      <c r="E17" s="138">
        <f>E18+E19+E20+E21+E22+E23</f>
        <v>98424.677000000011</v>
      </c>
      <c r="F17" s="138">
        <f>F18+F19+F20+F21+F22+F23</f>
        <v>85608.986999999994</v>
      </c>
      <c r="G17" s="138">
        <f>F17-E17</f>
        <v>-12815.690000000017</v>
      </c>
      <c r="H17" s="140">
        <v>0.85899999999999999</v>
      </c>
      <c r="I17" s="136" t="s">
        <v>315</v>
      </c>
      <c r="J17" s="197"/>
    </row>
    <row r="18" spans="1:10" ht="25.5" x14ac:dyDescent="0.25">
      <c r="A18" s="214"/>
      <c r="B18" s="4" t="s">
        <v>380</v>
      </c>
      <c r="C18" s="138">
        <v>220</v>
      </c>
      <c r="D18" s="138">
        <v>220</v>
      </c>
      <c r="E18" s="138">
        <v>220</v>
      </c>
      <c r="F18" s="138">
        <v>220</v>
      </c>
      <c r="G18" s="138">
        <f>F18-E18</f>
        <v>0</v>
      </c>
      <c r="H18" s="140">
        <f>F18/E18*100%</f>
        <v>1</v>
      </c>
      <c r="I18" s="13"/>
    </row>
    <row r="19" spans="1:10" ht="60.75" customHeight="1" x14ac:dyDescent="0.25">
      <c r="A19" s="214"/>
      <c r="B19" s="4" t="s">
        <v>381</v>
      </c>
      <c r="C19" s="138">
        <v>29331.99</v>
      </c>
      <c r="D19" s="138">
        <v>29331.99</v>
      </c>
      <c r="E19" s="138">
        <v>51309.256999999998</v>
      </c>
      <c r="F19" s="139">
        <v>38494.654000000002</v>
      </c>
      <c r="G19" s="138">
        <f t="shared" ref="G19:G22" si="4">F19-E19</f>
        <v>-12814.602999999996</v>
      </c>
      <c r="H19" s="140">
        <f t="shared" ref="H19:H22" si="5">F19/E19*100%</f>
        <v>0.75024773794717015</v>
      </c>
      <c r="I19" s="13" t="s">
        <v>276</v>
      </c>
    </row>
    <row r="20" spans="1:10" ht="25.5" x14ac:dyDescent="0.25">
      <c r="A20" s="214"/>
      <c r="B20" s="4" t="s">
        <v>382</v>
      </c>
      <c r="C20" s="138">
        <v>3351.0949999999998</v>
      </c>
      <c r="D20" s="138">
        <v>3351.0949999999998</v>
      </c>
      <c r="E20" s="138">
        <v>3673.567</v>
      </c>
      <c r="F20" s="138">
        <v>3673.567</v>
      </c>
      <c r="G20" s="138">
        <f t="shared" si="4"/>
        <v>0</v>
      </c>
      <c r="H20" s="140">
        <f t="shared" si="5"/>
        <v>1</v>
      </c>
      <c r="I20" s="173"/>
    </row>
    <row r="21" spans="1:10" ht="38.25" x14ac:dyDescent="0.25">
      <c r="A21" s="214"/>
      <c r="B21" s="17" t="s">
        <v>383</v>
      </c>
      <c r="C21" s="138">
        <v>20889.944</v>
      </c>
      <c r="D21" s="138">
        <v>20889.944</v>
      </c>
      <c r="E21" s="138">
        <v>25364.226999999999</v>
      </c>
      <c r="F21" s="138">
        <v>25363.725999999999</v>
      </c>
      <c r="G21" s="138">
        <f t="shared" si="4"/>
        <v>-0.50100000000020373</v>
      </c>
      <c r="H21" s="140">
        <f t="shared" si="5"/>
        <v>0.99998024777179295</v>
      </c>
      <c r="I21" s="174"/>
    </row>
    <row r="22" spans="1:10" ht="51" x14ac:dyDescent="0.25">
      <c r="A22" s="214"/>
      <c r="B22" s="17" t="s">
        <v>384</v>
      </c>
      <c r="C22" s="138">
        <v>17000.877</v>
      </c>
      <c r="D22" s="138">
        <v>17000.877</v>
      </c>
      <c r="E22" s="138">
        <v>17659.859</v>
      </c>
      <c r="F22" s="138">
        <v>17659.859</v>
      </c>
      <c r="G22" s="138">
        <f t="shared" si="4"/>
        <v>0</v>
      </c>
      <c r="H22" s="140">
        <f t="shared" si="5"/>
        <v>1</v>
      </c>
      <c r="I22" s="174"/>
    </row>
    <row r="23" spans="1:10" ht="25.5" x14ac:dyDescent="0.25">
      <c r="A23" s="214"/>
      <c r="B23" s="17" t="s">
        <v>385</v>
      </c>
      <c r="C23" s="138">
        <v>292.767</v>
      </c>
      <c r="D23" s="138">
        <v>292.767</v>
      </c>
      <c r="E23" s="138">
        <v>197.767</v>
      </c>
      <c r="F23" s="138">
        <v>197.18100000000001</v>
      </c>
      <c r="G23" s="138">
        <f>E23-F23</f>
        <v>0.58599999999998431</v>
      </c>
      <c r="H23" s="140">
        <f>F23/E23*100%</f>
        <v>0.99703691718031828</v>
      </c>
      <c r="I23" s="174"/>
    </row>
    <row r="24" spans="1:10" ht="25.5" x14ac:dyDescent="0.25">
      <c r="A24" s="214" t="s">
        <v>257</v>
      </c>
      <c r="B24" s="17" t="s">
        <v>24</v>
      </c>
      <c r="C24" s="4">
        <f>C25+C26+C27</f>
        <v>55322.508000000002</v>
      </c>
      <c r="D24" s="4">
        <f>D25+D26+D27</f>
        <v>42346.834999999999</v>
      </c>
      <c r="E24" s="4">
        <f>E25+E26+E27</f>
        <v>96080.755000000005</v>
      </c>
      <c r="F24" s="4">
        <f>F25+F26+F27</f>
        <v>77535.168999999994</v>
      </c>
      <c r="G24" s="4">
        <f>F24-E24</f>
        <v>-18545.58600000001</v>
      </c>
      <c r="H24" s="5">
        <v>0</v>
      </c>
      <c r="I24" s="175"/>
    </row>
    <row r="25" spans="1:10" ht="38.25" x14ac:dyDescent="0.25">
      <c r="A25" s="214"/>
      <c r="B25" s="17" t="s">
        <v>386</v>
      </c>
      <c r="C25" s="4">
        <v>18236.683000000001</v>
      </c>
      <c r="D25" s="4">
        <v>10865.844999999999</v>
      </c>
      <c r="E25" s="4">
        <v>50679.171999999999</v>
      </c>
      <c r="F25" s="4">
        <v>35648.557999999997</v>
      </c>
      <c r="G25" s="4">
        <f t="shared" ref="G25:G27" si="6">F25-E25</f>
        <v>-15030.614000000001</v>
      </c>
      <c r="H25" s="5">
        <v>0.70599999999999996</v>
      </c>
      <c r="I25" s="13" t="s">
        <v>435</v>
      </c>
    </row>
    <row r="26" spans="1:10" ht="38.25" x14ac:dyDescent="0.25">
      <c r="A26" s="214"/>
      <c r="B26" s="17" t="s">
        <v>387</v>
      </c>
      <c r="C26" s="4">
        <v>2070.1750000000002</v>
      </c>
      <c r="D26" s="4">
        <v>2070.1750000000002</v>
      </c>
      <c r="E26" s="4">
        <v>1933.175</v>
      </c>
      <c r="F26" s="4">
        <v>1524.2639999999999</v>
      </c>
      <c r="G26" s="4">
        <f t="shared" si="6"/>
        <v>-408.91100000000006</v>
      </c>
      <c r="H26" s="5">
        <v>0.79300000000000004</v>
      </c>
      <c r="I26" s="13" t="s">
        <v>400</v>
      </c>
    </row>
    <row r="27" spans="1:10" ht="51" x14ac:dyDescent="0.25">
      <c r="A27" s="214"/>
      <c r="B27" s="17" t="s">
        <v>388</v>
      </c>
      <c r="C27" s="4">
        <v>35015.65</v>
      </c>
      <c r="D27" s="4">
        <v>29410.814999999999</v>
      </c>
      <c r="E27" s="4">
        <v>43468.408000000003</v>
      </c>
      <c r="F27" s="4">
        <v>40362.347000000002</v>
      </c>
      <c r="G27" s="4">
        <f t="shared" si="6"/>
        <v>-3106.0610000000015</v>
      </c>
      <c r="H27" s="5">
        <v>0.94399999999999995</v>
      </c>
      <c r="I27" s="13" t="s">
        <v>434</v>
      </c>
    </row>
    <row r="28" spans="1:10" ht="25.5" x14ac:dyDescent="0.25">
      <c r="A28" s="214" t="s">
        <v>258</v>
      </c>
      <c r="B28" s="17" t="s">
        <v>25</v>
      </c>
      <c r="C28" s="4">
        <f>C29</f>
        <v>3590.5340000000001</v>
      </c>
      <c r="D28" s="4">
        <f>D29</f>
        <v>3590.5340000000001</v>
      </c>
      <c r="E28" s="4">
        <f>E29</f>
        <v>3809.404</v>
      </c>
      <c r="F28" s="4">
        <f>F29</f>
        <v>3765.056</v>
      </c>
      <c r="G28" s="4">
        <f t="shared" ref="G28:G39" si="7">F28-E28</f>
        <v>-44.347999999999956</v>
      </c>
      <c r="H28" s="5">
        <f t="shared" ref="H28:H35" si="8">F28/E28</f>
        <v>0.98835828386802771</v>
      </c>
      <c r="I28" s="9"/>
    </row>
    <row r="29" spans="1:10" ht="38.25" x14ac:dyDescent="0.25">
      <c r="A29" s="214"/>
      <c r="B29" s="17" t="s">
        <v>389</v>
      </c>
      <c r="C29" s="4">
        <v>3590.5340000000001</v>
      </c>
      <c r="D29" s="4">
        <v>3590.5340000000001</v>
      </c>
      <c r="E29" s="4">
        <v>3809.404</v>
      </c>
      <c r="F29" s="4">
        <v>3765.056</v>
      </c>
      <c r="G29" s="4">
        <f t="shared" si="7"/>
        <v>-44.347999999999956</v>
      </c>
      <c r="H29" s="5">
        <f t="shared" si="8"/>
        <v>0.98835828386802771</v>
      </c>
      <c r="I29" s="198"/>
    </row>
    <row r="30" spans="1:10" ht="25.5" x14ac:dyDescent="0.25">
      <c r="A30" s="214" t="s">
        <v>259</v>
      </c>
      <c r="B30" s="17" t="s">
        <v>26</v>
      </c>
      <c r="C30" s="4">
        <v>35529.682000000001</v>
      </c>
      <c r="D30" s="4">
        <f>D31+D32</f>
        <v>35529.682000000001</v>
      </c>
      <c r="E30" s="4">
        <f>E31+E32</f>
        <v>51088.065000000002</v>
      </c>
      <c r="F30" s="4">
        <f>F31+F32</f>
        <v>36804.826000000001</v>
      </c>
      <c r="G30" s="4">
        <f t="shared" si="7"/>
        <v>-14283.239000000001</v>
      </c>
      <c r="H30" s="5">
        <f t="shared" si="8"/>
        <v>0.7204192603497509</v>
      </c>
      <c r="I30" s="9"/>
    </row>
    <row r="31" spans="1:10" ht="25.5" x14ac:dyDescent="0.25">
      <c r="A31" s="214"/>
      <c r="B31" s="17" t="s">
        <v>390</v>
      </c>
      <c r="C31" s="4">
        <v>460.27699999999999</v>
      </c>
      <c r="D31" s="4">
        <v>460.27699999999999</v>
      </c>
      <c r="E31" s="4">
        <v>18998.93</v>
      </c>
      <c r="F31" s="4">
        <v>7200.5439999999999</v>
      </c>
      <c r="G31" s="4">
        <f t="shared" si="7"/>
        <v>-11798.386</v>
      </c>
      <c r="H31" s="5">
        <f t="shared" si="8"/>
        <v>0.37899734353460957</v>
      </c>
      <c r="I31" s="9"/>
    </row>
    <row r="32" spans="1:10" ht="38.25" x14ac:dyDescent="0.25">
      <c r="A32" s="214"/>
      <c r="B32" s="17" t="s">
        <v>391</v>
      </c>
      <c r="C32" s="4">
        <v>35069.404999999999</v>
      </c>
      <c r="D32" s="4">
        <v>35069.404999999999</v>
      </c>
      <c r="E32" s="4">
        <v>32089.134999999998</v>
      </c>
      <c r="F32" s="4">
        <v>29604.281999999999</v>
      </c>
      <c r="G32" s="4">
        <f t="shared" si="7"/>
        <v>-2484.8529999999992</v>
      </c>
      <c r="H32" s="5">
        <f t="shared" si="8"/>
        <v>0.92256403919893759</v>
      </c>
      <c r="I32" s="51"/>
    </row>
    <row r="33" spans="1:9" ht="25.5" x14ac:dyDescent="0.25">
      <c r="A33" s="214" t="s">
        <v>267</v>
      </c>
      <c r="B33" s="17" t="s">
        <v>27</v>
      </c>
      <c r="C33" s="4">
        <f>C34+C35</f>
        <v>2085.5419999999999</v>
      </c>
      <c r="D33" s="4">
        <f>D34+D35</f>
        <v>1554.1999999999998</v>
      </c>
      <c r="E33" s="4">
        <v>2085.5419999999999</v>
      </c>
      <c r="F33" s="4">
        <f>F34+F35</f>
        <v>2051.5749999999998</v>
      </c>
      <c r="G33" s="4">
        <f t="shared" si="7"/>
        <v>-33.967000000000098</v>
      </c>
      <c r="H33" s="5">
        <f t="shared" si="8"/>
        <v>0.98371310671278733</v>
      </c>
      <c r="I33" s="9"/>
    </row>
    <row r="34" spans="1:9" ht="25.5" x14ac:dyDescent="0.25">
      <c r="A34" s="214"/>
      <c r="B34" s="17" t="s">
        <v>436</v>
      </c>
      <c r="C34" s="4">
        <v>1114.6420000000001</v>
      </c>
      <c r="D34" s="4">
        <v>583.29999999999995</v>
      </c>
      <c r="E34" s="4">
        <v>1114.6420000000001</v>
      </c>
      <c r="F34" s="4">
        <v>1107.4839999999999</v>
      </c>
      <c r="G34" s="4">
        <f t="shared" si="7"/>
        <v>-7.1580000000001291</v>
      </c>
      <c r="H34" s="5">
        <f t="shared" si="8"/>
        <v>0.99357820717324474</v>
      </c>
      <c r="I34" s="9"/>
    </row>
    <row r="35" spans="1:9" ht="38.25" x14ac:dyDescent="0.25">
      <c r="A35" s="214"/>
      <c r="B35" s="17" t="s">
        <v>437</v>
      </c>
      <c r="C35" s="4">
        <v>970.9</v>
      </c>
      <c r="D35" s="4">
        <v>970.9</v>
      </c>
      <c r="E35" s="4">
        <v>970.9</v>
      </c>
      <c r="F35" s="4">
        <v>944.09100000000001</v>
      </c>
      <c r="G35" s="4">
        <f t="shared" si="7"/>
        <v>-26.808999999999969</v>
      </c>
      <c r="H35" s="5">
        <f t="shared" si="8"/>
        <v>0.97238747553816052</v>
      </c>
      <c r="I35" s="9"/>
    </row>
    <row r="36" spans="1:9" ht="38.25" x14ac:dyDescent="0.25">
      <c r="A36" s="214" t="s">
        <v>260</v>
      </c>
      <c r="B36" s="17" t="s">
        <v>28</v>
      </c>
      <c r="C36" s="4">
        <v>12596.204</v>
      </c>
      <c r="D36" s="4">
        <v>8463.6239999999998</v>
      </c>
      <c r="E36" s="4">
        <f>E37+E38+E39</f>
        <v>16471.571</v>
      </c>
      <c r="F36" s="4">
        <f>F37+F38+F39</f>
        <v>16264.102999999999</v>
      </c>
      <c r="G36" s="4">
        <f t="shared" si="7"/>
        <v>-207.46800000000076</v>
      </c>
      <c r="H36" s="141">
        <f>F36*100%/E36</f>
        <v>0.98740448011910942</v>
      </c>
      <c r="I36" s="9"/>
    </row>
    <row r="37" spans="1:9" ht="38.25" x14ac:dyDescent="0.25">
      <c r="A37" s="214"/>
      <c r="B37" s="17" t="s">
        <v>392</v>
      </c>
      <c r="C37" s="139">
        <v>8292.5040000000008</v>
      </c>
      <c r="D37" s="139">
        <v>8000.7039999999997</v>
      </c>
      <c r="E37" s="139">
        <v>9276.3709999999992</v>
      </c>
      <c r="F37" s="138">
        <v>9068.9030000000002</v>
      </c>
      <c r="G37" s="138">
        <f t="shared" si="7"/>
        <v>-207.46799999999894</v>
      </c>
      <c r="H37" s="140">
        <f>F37*100%/E37</f>
        <v>0.97763478843181251</v>
      </c>
      <c r="I37" s="138"/>
    </row>
    <row r="38" spans="1:9" ht="34.5" customHeight="1" x14ac:dyDescent="0.25">
      <c r="A38" s="214"/>
      <c r="B38" s="17" t="s">
        <v>393</v>
      </c>
      <c r="C38" s="139">
        <v>4195.2</v>
      </c>
      <c r="D38" s="139">
        <v>366.42</v>
      </c>
      <c r="E38" s="139">
        <v>4195.2</v>
      </c>
      <c r="F38" s="139">
        <v>4195.2</v>
      </c>
      <c r="G38" s="138">
        <f t="shared" si="7"/>
        <v>0</v>
      </c>
      <c r="H38" s="140">
        <f>F38*100%/E38</f>
        <v>1</v>
      </c>
      <c r="I38" s="138"/>
    </row>
    <row r="39" spans="1:9" ht="60.75" customHeight="1" x14ac:dyDescent="0.25">
      <c r="A39" s="214"/>
      <c r="B39" s="17" t="s">
        <v>394</v>
      </c>
      <c r="C39" s="139">
        <v>108.5</v>
      </c>
      <c r="D39" s="138">
        <v>96.5</v>
      </c>
      <c r="E39" s="138">
        <v>3000</v>
      </c>
      <c r="F39" s="138">
        <v>3000</v>
      </c>
      <c r="G39" s="138">
        <f t="shared" si="7"/>
        <v>0</v>
      </c>
      <c r="H39" s="140">
        <f>F39*100%/E39</f>
        <v>1</v>
      </c>
      <c r="I39" s="138"/>
    </row>
    <row r="40" spans="1:9" ht="25.5" x14ac:dyDescent="0.25">
      <c r="A40" s="214" t="s">
        <v>261</v>
      </c>
      <c r="B40" s="17" t="s">
        <v>29</v>
      </c>
      <c r="C40" s="3">
        <f>C41+C42+C43</f>
        <v>208625.64199999999</v>
      </c>
      <c r="D40" s="4">
        <f>D41+D42+D43</f>
        <v>116880.09099999999</v>
      </c>
      <c r="E40" s="4">
        <f>E41+E42+E43</f>
        <v>207584.91999999998</v>
      </c>
      <c r="F40" s="4">
        <v>204139.23</v>
      </c>
      <c r="G40" s="4">
        <f t="shared" ref="G40:G41" si="9">F40-E40</f>
        <v>-3445.6899999999732</v>
      </c>
      <c r="H40" s="5">
        <f>F40/E40</f>
        <v>0.9834010582271584</v>
      </c>
      <c r="I40" s="17"/>
    </row>
    <row r="41" spans="1:9" ht="76.5" x14ac:dyDescent="0.25">
      <c r="A41" s="214"/>
      <c r="B41" s="17" t="s">
        <v>395</v>
      </c>
      <c r="C41" s="4">
        <v>192731.40599999999</v>
      </c>
      <c r="D41" s="4">
        <v>101168.855</v>
      </c>
      <c r="E41" s="4">
        <v>191690.68400000001</v>
      </c>
      <c r="F41" s="4">
        <v>188246.71100000001</v>
      </c>
      <c r="G41" s="4">
        <f t="shared" si="9"/>
        <v>-3443.9729999999981</v>
      </c>
      <c r="H41" s="5">
        <f>F41/E41*100%</f>
        <v>0.98203369653582118</v>
      </c>
      <c r="I41" s="17"/>
    </row>
    <row r="42" spans="1:9" ht="38.25" x14ac:dyDescent="0.25">
      <c r="A42" s="214"/>
      <c r="B42" s="17" t="s">
        <v>396</v>
      </c>
      <c r="C42" s="4">
        <v>72.451999999999998</v>
      </c>
      <c r="D42" s="4">
        <v>107.086</v>
      </c>
      <c r="E42" s="4">
        <v>72.451999999999998</v>
      </c>
      <c r="F42" s="4">
        <v>72.450999999999993</v>
      </c>
      <c r="G42" s="4">
        <f>F42-E42</f>
        <v>-1.0000000000047748E-3</v>
      </c>
      <c r="H42" s="5">
        <f t="shared" ref="H42:H43" si="10">F42/E42*100%</f>
        <v>0.99998619775851594</v>
      </c>
      <c r="I42" s="142"/>
    </row>
    <row r="43" spans="1:9" ht="38.25" x14ac:dyDescent="0.25">
      <c r="A43" s="214"/>
      <c r="B43" s="17" t="s">
        <v>397</v>
      </c>
      <c r="C43" s="4">
        <v>15821.784</v>
      </c>
      <c r="D43" s="4">
        <v>15604.15</v>
      </c>
      <c r="E43" s="4">
        <v>15821.784</v>
      </c>
      <c r="F43" s="4">
        <v>15820.067999999999</v>
      </c>
      <c r="G43" s="4">
        <f t="shared" ref="G43" si="11">F43-E43</f>
        <v>-1.7160000000003492</v>
      </c>
      <c r="H43" s="5">
        <f t="shared" si="10"/>
        <v>0.99989154193989749</v>
      </c>
      <c r="I43" s="17"/>
    </row>
    <row r="44" spans="1:9" ht="25.5" x14ac:dyDescent="0.25">
      <c r="A44" s="214" t="s">
        <v>262</v>
      </c>
      <c r="B44" s="17" t="s">
        <v>30</v>
      </c>
      <c r="C44" s="4">
        <f>C45+C46</f>
        <v>412.98887000000002</v>
      </c>
      <c r="D44" s="4">
        <v>72</v>
      </c>
      <c r="E44" s="4">
        <v>362.98899999999998</v>
      </c>
      <c r="F44" s="4">
        <f>F45+F46</f>
        <v>362.98899999999998</v>
      </c>
      <c r="G44" s="4">
        <f>F44-E44</f>
        <v>0</v>
      </c>
      <c r="H44" s="5">
        <f>F44/E44</f>
        <v>1</v>
      </c>
      <c r="I44" s="9"/>
    </row>
    <row r="45" spans="1:9" ht="38.25" x14ac:dyDescent="0.25">
      <c r="A45" s="214"/>
      <c r="B45" s="17" t="s">
        <v>236</v>
      </c>
      <c r="C45" s="11">
        <v>412.98887000000002</v>
      </c>
      <c r="D45" s="4">
        <v>72</v>
      </c>
      <c r="E45" s="4">
        <v>362.98899999999998</v>
      </c>
      <c r="F45" s="4">
        <v>362.98899999999998</v>
      </c>
      <c r="G45" s="4">
        <f>F45-E45</f>
        <v>0</v>
      </c>
      <c r="H45" s="5">
        <f>F45/E45</f>
        <v>1</v>
      </c>
      <c r="I45" s="9"/>
    </row>
    <row r="46" spans="1:9" ht="49.5" hidden="1" customHeight="1" x14ac:dyDescent="0.25">
      <c r="A46" s="214"/>
      <c r="B46" s="17" t="s">
        <v>398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5" t="e">
        <f t="shared" ref="H46:H47" si="12">F46/E46</f>
        <v>#DIV/0!</v>
      </c>
      <c r="I46" s="9"/>
    </row>
    <row r="47" spans="1:9" ht="51" x14ac:dyDescent="0.25">
      <c r="A47" s="214" t="s">
        <v>263</v>
      </c>
      <c r="B47" s="17" t="s">
        <v>122</v>
      </c>
      <c r="C47" s="3">
        <v>1578.9469999999999</v>
      </c>
      <c r="D47" s="3">
        <v>1578.9469999999999</v>
      </c>
      <c r="E47" s="3">
        <v>31578.947</v>
      </c>
      <c r="F47" s="4">
        <v>31578.947</v>
      </c>
      <c r="G47" s="4">
        <f>F47-E47</f>
        <v>0</v>
      </c>
      <c r="H47" s="5">
        <f t="shared" si="12"/>
        <v>1</v>
      </c>
      <c r="I47" s="4"/>
    </row>
    <row r="48" spans="1:9" ht="51" hidden="1" x14ac:dyDescent="0.25">
      <c r="A48" s="214"/>
      <c r="B48" s="17" t="s">
        <v>399</v>
      </c>
      <c r="C48" s="3"/>
      <c r="D48" s="3"/>
      <c r="E48" s="3"/>
      <c r="F48" s="4"/>
      <c r="G48" s="4">
        <f t="shared" ref="G48:G50" si="13">F48-E48</f>
        <v>0</v>
      </c>
      <c r="H48" s="5" t="e">
        <f t="shared" ref="H48:H50" si="14">F48/E48*100%</f>
        <v>#DIV/0!</v>
      </c>
      <c r="I48" s="4"/>
    </row>
    <row r="49" spans="1:10" ht="51" x14ac:dyDescent="0.25">
      <c r="A49" s="216" t="s">
        <v>264</v>
      </c>
      <c r="B49" s="17" t="s">
        <v>31</v>
      </c>
      <c r="C49" s="4">
        <f>C50+C51+C52</f>
        <v>5469.6349999999993</v>
      </c>
      <c r="D49" s="4">
        <f>D50+D51+D52</f>
        <v>5043.4349999999995</v>
      </c>
      <c r="E49" s="4">
        <f>E50+E51+E52</f>
        <v>5043.4349999999995</v>
      </c>
      <c r="F49" s="4">
        <f>F50+F51+F52</f>
        <v>4896.6869999999999</v>
      </c>
      <c r="G49" s="4">
        <f t="shared" si="13"/>
        <v>-146.74799999999959</v>
      </c>
      <c r="H49" s="5">
        <f t="shared" si="14"/>
        <v>0.97090316421248624</v>
      </c>
      <c r="I49" s="202"/>
    </row>
    <row r="50" spans="1:10" ht="38.25" x14ac:dyDescent="0.25">
      <c r="A50" s="217"/>
      <c r="B50" s="13" t="s">
        <v>409</v>
      </c>
      <c r="C50" s="4">
        <v>5391.1229999999996</v>
      </c>
      <c r="D50" s="4">
        <v>4964.9229999999998</v>
      </c>
      <c r="E50" s="4">
        <v>4964.9229999999998</v>
      </c>
      <c r="F50" s="4">
        <v>4818.1750000000002</v>
      </c>
      <c r="G50" s="4">
        <f t="shared" si="13"/>
        <v>-146.74799999999959</v>
      </c>
      <c r="H50" s="5">
        <f t="shared" si="14"/>
        <v>0.97044304614593224</v>
      </c>
      <c r="I50" s="202"/>
    </row>
    <row r="51" spans="1:10" ht="51" x14ac:dyDescent="0.25">
      <c r="A51" s="217"/>
      <c r="B51" s="13" t="s">
        <v>410</v>
      </c>
      <c r="C51" s="4">
        <v>0</v>
      </c>
      <c r="D51" s="4">
        <v>0</v>
      </c>
      <c r="E51" s="4">
        <v>0</v>
      </c>
      <c r="F51" s="4">
        <v>0</v>
      </c>
      <c r="G51" s="4">
        <f>F51-E51</f>
        <v>0</v>
      </c>
      <c r="H51" s="5">
        <v>0</v>
      </c>
      <c r="I51" s="202"/>
    </row>
    <row r="52" spans="1:10" ht="38.25" x14ac:dyDescent="0.25">
      <c r="A52" s="218"/>
      <c r="B52" s="13" t="s">
        <v>411</v>
      </c>
      <c r="C52" s="4">
        <v>78.512</v>
      </c>
      <c r="D52" s="4">
        <v>78.512</v>
      </c>
      <c r="E52" s="4">
        <v>78.512</v>
      </c>
      <c r="F52" s="4">
        <v>78.512</v>
      </c>
      <c r="G52" s="4">
        <f>F52-E52</f>
        <v>0</v>
      </c>
      <c r="H52" s="5">
        <f>F52/E52</f>
        <v>1</v>
      </c>
      <c r="I52" s="202"/>
    </row>
    <row r="53" spans="1:10" ht="38.25" x14ac:dyDescent="0.25">
      <c r="A53" s="201" t="s">
        <v>421</v>
      </c>
      <c r="B53" s="17" t="s">
        <v>32</v>
      </c>
      <c r="C53" s="4">
        <v>670.99699999999996</v>
      </c>
      <c r="D53" s="18">
        <v>670.99699999999996</v>
      </c>
      <c r="E53" s="18">
        <v>606.41800000000001</v>
      </c>
      <c r="F53" s="4">
        <v>606.41800000000001</v>
      </c>
      <c r="G53" s="4">
        <f>F53-E53</f>
        <v>0</v>
      </c>
      <c r="H53" s="5">
        <f>F53/E53</f>
        <v>1</v>
      </c>
      <c r="I53" s="9"/>
    </row>
    <row r="54" spans="1:10" ht="72.75" customHeight="1" x14ac:dyDescent="0.25">
      <c r="A54" s="51">
        <v>16</v>
      </c>
      <c r="B54" s="89" t="s">
        <v>330</v>
      </c>
      <c r="C54" s="91">
        <v>4.5</v>
      </c>
      <c r="D54" s="91">
        <v>4.5</v>
      </c>
      <c r="E54" s="91">
        <v>4.5</v>
      </c>
      <c r="F54" s="91">
        <v>4.5</v>
      </c>
      <c r="G54" s="91">
        <f>F54-E54</f>
        <v>0</v>
      </c>
      <c r="H54" s="5">
        <f>F54/E54</f>
        <v>1</v>
      </c>
      <c r="I54" s="9"/>
    </row>
    <row r="55" spans="1:10" ht="51" hidden="1" x14ac:dyDescent="0.25">
      <c r="A55" s="201" t="s">
        <v>240</v>
      </c>
      <c r="B55" s="17" t="s">
        <v>239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5">
        <v>0</v>
      </c>
      <c r="I55" s="9"/>
    </row>
    <row r="56" spans="1:10" x14ac:dyDescent="0.25">
      <c r="C56" s="39"/>
      <c r="D56" s="39"/>
      <c r="E56" s="39"/>
      <c r="F56" s="39"/>
      <c r="G56" s="39"/>
      <c r="H56" s="39"/>
    </row>
    <row r="57" spans="1:10" x14ac:dyDescent="0.25">
      <c r="A57" s="215" t="s">
        <v>37</v>
      </c>
      <c r="B57" s="215"/>
      <c r="C57" s="69">
        <f>C54+C53+C49+C47+C44+C40+C36+C33+C30+C28+C24+C17+C15+C12+C9+C5</f>
        <v>1309733.50587</v>
      </c>
      <c r="D57" s="69">
        <f>D54+D53+D49+D47+D44+D40+D36+D33+D30+D28+D24+D17+D15+D12+D9+D5</f>
        <v>1199581.1710000001</v>
      </c>
      <c r="E57" s="69">
        <f>E54+E53+E49+E47+E44+E40+E36+E33+E30+E28+E24+E17+E15+E12+E9+E5</f>
        <v>1529201.5039999997</v>
      </c>
      <c r="F57" s="69">
        <f>F54+F53+F49+F47+F44+F40+F36+F33+F30+F28+F24+F17+F15+F12+F9+F5</f>
        <v>1429352.4662799998</v>
      </c>
      <c r="G57" s="69">
        <f>F57-E57</f>
        <v>-99849.037719999906</v>
      </c>
      <c r="H57" s="5">
        <f>F57/E57</f>
        <v>0.93470511410116952</v>
      </c>
      <c r="I57" s="9"/>
    </row>
    <row r="58" spans="1:10" x14ac:dyDescent="0.25">
      <c r="F58" s="194"/>
      <c r="G58" s="69"/>
      <c r="I58" s="43"/>
    </row>
    <row r="59" spans="1:10" s="129" customFormat="1" x14ac:dyDescent="0.25">
      <c r="B59" s="129" t="s">
        <v>426</v>
      </c>
      <c r="J59" s="130"/>
    </row>
    <row r="61" spans="1:10" x14ac:dyDescent="0.25">
      <c r="B61" s="70"/>
      <c r="E61" s="43"/>
    </row>
    <row r="62" spans="1:10" x14ac:dyDescent="0.25">
      <c r="B62" s="70"/>
    </row>
    <row r="63" spans="1:10" x14ac:dyDescent="0.25">
      <c r="B63" s="70"/>
      <c r="G63" s="43"/>
    </row>
    <row r="64" spans="1:10" x14ac:dyDescent="0.25">
      <c r="B64" s="70"/>
    </row>
    <row r="65" spans="2:2" x14ac:dyDescent="0.25">
      <c r="B65" s="70"/>
    </row>
    <row r="66" spans="2:2" x14ac:dyDescent="0.25">
      <c r="B66" s="70"/>
    </row>
    <row r="67" spans="2:2" x14ac:dyDescent="0.25">
      <c r="B67" s="70"/>
    </row>
    <row r="68" spans="2:2" x14ac:dyDescent="0.25">
      <c r="B68" s="70"/>
    </row>
    <row r="69" spans="2:2" x14ac:dyDescent="0.25">
      <c r="B69" s="70"/>
    </row>
    <row r="70" spans="2:2" x14ac:dyDescent="0.25">
      <c r="B70" s="70"/>
    </row>
    <row r="71" spans="2:2" x14ac:dyDescent="0.25">
      <c r="B71" s="70"/>
    </row>
    <row r="72" spans="2:2" x14ac:dyDescent="0.25">
      <c r="B72" s="70"/>
    </row>
    <row r="73" spans="2:2" x14ac:dyDescent="0.25">
      <c r="B73" s="70"/>
    </row>
    <row r="74" spans="2:2" x14ac:dyDescent="0.25">
      <c r="B74" s="70"/>
    </row>
    <row r="75" spans="2:2" x14ac:dyDescent="0.25">
      <c r="B75" s="70"/>
    </row>
    <row r="76" spans="2:2" x14ac:dyDescent="0.25">
      <c r="B76" s="70"/>
    </row>
    <row r="77" spans="2:2" x14ac:dyDescent="0.25">
      <c r="B77" s="70"/>
    </row>
    <row r="78" spans="2:2" x14ac:dyDescent="0.25">
      <c r="B78" s="70"/>
    </row>
  </sheetData>
  <mergeCells count="17">
    <mergeCell ref="A57:B57"/>
    <mergeCell ref="A33:A35"/>
    <mergeCell ref="A36:A39"/>
    <mergeCell ref="A40:A43"/>
    <mergeCell ref="A44:A46"/>
    <mergeCell ref="A47:A48"/>
    <mergeCell ref="A49:A52"/>
    <mergeCell ref="A15:A16"/>
    <mergeCell ref="A17:A23"/>
    <mergeCell ref="A24:A27"/>
    <mergeCell ref="A28:A29"/>
    <mergeCell ref="A30:A32"/>
    <mergeCell ref="A2:I2"/>
    <mergeCell ref="H1:I1"/>
    <mergeCell ref="A5:A8"/>
    <mergeCell ref="A9:A11"/>
    <mergeCell ref="A12:A14"/>
  </mergeCells>
  <pageMargins left="0.19685039370078741" right="0.19685039370078741" top="0.19685039370078741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tabSelected="1" workbookViewId="0">
      <pane xSplit="3" ySplit="8" topLeftCell="D123" activePane="bottomRight" state="frozen"/>
      <selection pane="topRight" activeCell="D1" sqref="D1"/>
      <selection pane="bottomLeft" activeCell="A9" sqref="A9"/>
      <selection pane="bottomRight" sqref="A1:U141"/>
    </sheetView>
  </sheetViews>
  <sheetFormatPr defaultColWidth="7.85546875" defaultRowHeight="15" x14ac:dyDescent="0.25"/>
  <cols>
    <col min="1" max="1" width="3.7109375" style="2" customWidth="1"/>
    <col min="2" max="2" width="45" style="20" customWidth="1"/>
    <col min="3" max="3" width="25.140625" style="2" hidden="1" customWidth="1"/>
    <col min="4" max="4" width="22.140625" style="16" customWidth="1"/>
    <col min="5" max="8" width="13.140625" style="2" hidden="1" customWidth="1"/>
    <col min="9" max="9" width="24.140625" style="16" customWidth="1"/>
    <col min="10" max="13" width="13.140625" style="2" hidden="1" customWidth="1"/>
    <col min="14" max="14" width="13.140625" style="16" hidden="1" customWidth="1"/>
    <col min="15" max="16" width="13.140625" style="2" hidden="1" customWidth="1"/>
    <col min="17" max="17" width="13.28515625" style="2" hidden="1" customWidth="1"/>
    <col min="18" max="18" width="13.140625" style="2" hidden="1" customWidth="1"/>
    <col min="19" max="19" width="23.85546875" style="2" customWidth="1"/>
    <col min="20" max="20" width="19.85546875" style="88" customWidth="1"/>
    <col min="21" max="21" width="34.5703125" style="2" hidden="1" customWidth="1"/>
    <col min="22" max="22" width="7.85546875" style="2"/>
    <col min="23" max="23" width="12" style="2" bestFit="1" customWidth="1"/>
    <col min="24" max="24" width="15.42578125" style="2" bestFit="1" customWidth="1"/>
    <col min="25" max="25" width="11.28515625" style="2" bestFit="1" customWidth="1"/>
    <col min="26" max="16384" width="7.85546875" style="2"/>
  </cols>
  <sheetData>
    <row r="1" spans="1:24" x14ac:dyDescent="0.25">
      <c r="E1" s="43"/>
      <c r="I1" s="226" t="s">
        <v>287</v>
      </c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57"/>
    </row>
    <row r="2" spans="1:24" ht="15.75" x14ac:dyDescent="0.25">
      <c r="A2" s="204" t="s">
        <v>282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4" ht="18.75" x14ac:dyDescent="0.25">
      <c r="A3" s="227"/>
      <c r="B3" s="227"/>
      <c r="C3" s="227"/>
      <c r="D3" s="227"/>
      <c r="E3" s="227"/>
      <c r="F3" s="227"/>
      <c r="G3" s="227"/>
      <c r="H3" s="21"/>
      <c r="I3" s="12"/>
      <c r="J3" s="21"/>
      <c r="K3" s="21"/>
      <c r="L3" s="21"/>
      <c r="M3" s="21"/>
      <c r="N3" s="12"/>
      <c r="O3" s="21"/>
      <c r="P3" s="21"/>
      <c r="Q3" s="21"/>
      <c r="R3" s="21"/>
      <c r="S3" s="21"/>
      <c r="T3" s="60" t="s">
        <v>266</v>
      </c>
    </row>
    <row r="4" spans="1:24" ht="15.75" x14ac:dyDescent="0.25">
      <c r="A4" s="228" t="s">
        <v>0</v>
      </c>
      <c r="B4" s="228" t="s">
        <v>21</v>
      </c>
      <c r="C4" s="143"/>
      <c r="D4" s="231" t="s">
        <v>283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  <c r="T4" s="72" t="s">
        <v>286</v>
      </c>
    </row>
    <row r="5" spans="1:24" x14ac:dyDescent="0.25">
      <c r="A5" s="229"/>
      <c r="B5" s="229"/>
      <c r="C5" s="234" t="s">
        <v>5</v>
      </c>
      <c r="D5" s="236" t="s">
        <v>307</v>
      </c>
      <c r="E5" s="237"/>
      <c r="F5" s="237"/>
      <c r="G5" s="237"/>
      <c r="H5" s="234"/>
      <c r="I5" s="241" t="s">
        <v>308</v>
      </c>
      <c r="J5" s="241"/>
      <c r="K5" s="241"/>
      <c r="L5" s="241"/>
      <c r="M5" s="241"/>
      <c r="N5" s="242" t="s">
        <v>3</v>
      </c>
      <c r="O5" s="243"/>
      <c r="P5" s="243"/>
      <c r="Q5" s="243"/>
      <c r="R5" s="243"/>
      <c r="S5" s="241" t="s">
        <v>284</v>
      </c>
      <c r="T5" s="244" t="s">
        <v>285</v>
      </c>
      <c r="U5" s="241" t="s">
        <v>120</v>
      </c>
    </row>
    <row r="6" spans="1:24" ht="28.15" customHeight="1" x14ac:dyDescent="0.25">
      <c r="A6" s="230"/>
      <c r="B6" s="230"/>
      <c r="C6" s="235"/>
      <c r="D6" s="238"/>
      <c r="E6" s="239"/>
      <c r="F6" s="239"/>
      <c r="G6" s="239"/>
      <c r="H6" s="240"/>
      <c r="I6" s="241"/>
      <c r="J6" s="241"/>
      <c r="K6" s="241"/>
      <c r="L6" s="241"/>
      <c r="M6" s="241"/>
      <c r="N6" s="170" t="s">
        <v>6</v>
      </c>
      <c r="O6" s="165" t="s">
        <v>7</v>
      </c>
      <c r="P6" s="22" t="s">
        <v>8</v>
      </c>
      <c r="Q6" s="22" t="s">
        <v>9</v>
      </c>
      <c r="R6" s="22" t="s">
        <v>10</v>
      </c>
      <c r="S6" s="241"/>
      <c r="T6" s="245"/>
      <c r="U6" s="241"/>
    </row>
    <row r="7" spans="1:24" x14ac:dyDescent="0.25">
      <c r="A7" s="166">
        <v>1</v>
      </c>
      <c r="B7" s="19">
        <v>2</v>
      </c>
      <c r="C7" s="166">
        <v>3</v>
      </c>
      <c r="D7" s="171">
        <v>4</v>
      </c>
      <c r="E7" s="166">
        <v>6</v>
      </c>
      <c r="F7" s="166">
        <v>9</v>
      </c>
      <c r="G7" s="166">
        <v>12</v>
      </c>
      <c r="H7" s="166">
        <v>15</v>
      </c>
      <c r="I7" s="171">
        <v>5</v>
      </c>
      <c r="J7" s="166">
        <v>19</v>
      </c>
      <c r="K7" s="166">
        <v>22</v>
      </c>
      <c r="L7" s="166">
        <v>25</v>
      </c>
      <c r="M7" s="166">
        <v>28</v>
      </c>
      <c r="N7" s="171">
        <v>31</v>
      </c>
      <c r="O7" s="166">
        <v>32</v>
      </c>
      <c r="P7" s="166">
        <v>35</v>
      </c>
      <c r="Q7" s="166">
        <v>38</v>
      </c>
      <c r="R7" s="166">
        <v>41</v>
      </c>
      <c r="S7" s="199">
        <v>6</v>
      </c>
      <c r="T7" s="87">
        <v>7</v>
      </c>
      <c r="U7" s="166">
        <v>58</v>
      </c>
    </row>
    <row r="8" spans="1:24" s="16" customFormat="1" ht="14.25" x14ac:dyDescent="0.2">
      <c r="A8" s="219">
        <v>1</v>
      </c>
      <c r="B8" s="246" t="s">
        <v>33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2"/>
      <c r="U8" s="17"/>
      <c r="X8" s="59"/>
    </row>
    <row r="9" spans="1:24" ht="31.9" customHeight="1" x14ac:dyDescent="0.25">
      <c r="A9" s="219"/>
      <c r="B9" s="86" t="s">
        <v>38</v>
      </c>
      <c r="C9" s="17" t="s">
        <v>1</v>
      </c>
      <c r="D9" s="144">
        <v>864927.22199999995</v>
      </c>
      <c r="E9" s="145"/>
      <c r="F9" s="145"/>
      <c r="G9" s="145"/>
      <c r="H9" s="145"/>
      <c r="I9" s="144">
        <v>845728.06099999999</v>
      </c>
      <c r="J9" s="145">
        <v>0</v>
      </c>
      <c r="K9" s="145">
        <v>0</v>
      </c>
      <c r="L9" s="145">
        <v>2662.4140000000002</v>
      </c>
      <c r="M9" s="145">
        <v>7890.2690000000002</v>
      </c>
      <c r="N9" s="144">
        <f>I9-D9</f>
        <v>-19199.160999999964</v>
      </c>
      <c r="O9" s="144">
        <f t="shared" ref="O9:R27" si="0">J9-E9</f>
        <v>0</v>
      </c>
      <c r="P9" s="144">
        <f t="shared" si="0"/>
        <v>0</v>
      </c>
      <c r="Q9" s="144">
        <f t="shared" si="0"/>
        <v>2662.4140000000002</v>
      </c>
      <c r="R9" s="144">
        <f t="shared" si="0"/>
        <v>7890.2690000000002</v>
      </c>
      <c r="S9" s="144">
        <v>844447.53599999996</v>
      </c>
      <c r="T9" s="146">
        <f>D9-S9</f>
        <v>20479.685999999987</v>
      </c>
      <c r="U9" s="17"/>
      <c r="W9" s="43"/>
      <c r="X9" s="59"/>
    </row>
    <row r="10" spans="1:24" x14ac:dyDescent="0.25">
      <c r="A10" s="219"/>
      <c r="B10" s="74" t="s">
        <v>343</v>
      </c>
      <c r="C10" s="17" t="s">
        <v>2</v>
      </c>
      <c r="D10" s="132">
        <v>74195.032999999996</v>
      </c>
      <c r="E10" s="132"/>
      <c r="F10" s="132"/>
      <c r="G10" s="132"/>
      <c r="H10" s="132"/>
      <c r="I10" s="132">
        <v>73728.879000000001</v>
      </c>
      <c r="J10" s="132">
        <v>68236.05</v>
      </c>
      <c r="K10" s="132">
        <v>138870.364</v>
      </c>
      <c r="L10" s="132">
        <v>51725.428999999996</v>
      </c>
      <c r="M10" s="132">
        <v>150953.65700000001</v>
      </c>
      <c r="N10" s="144">
        <f t="shared" ref="N10:R33" si="1">I10-D10</f>
        <v>-466.15399999999499</v>
      </c>
      <c r="O10" s="132">
        <f t="shared" si="0"/>
        <v>68236.05</v>
      </c>
      <c r="P10" s="132">
        <f t="shared" si="0"/>
        <v>138870.364</v>
      </c>
      <c r="Q10" s="132">
        <f t="shared" si="0"/>
        <v>51725.428999999996</v>
      </c>
      <c r="R10" s="132">
        <f t="shared" si="0"/>
        <v>150953.65700000001</v>
      </c>
      <c r="S10" s="132">
        <v>73727.948000000004</v>
      </c>
      <c r="T10" s="147">
        <f>D10-S10</f>
        <v>467.08499999999185</v>
      </c>
      <c r="U10" s="17"/>
      <c r="X10" s="59"/>
    </row>
    <row r="11" spans="1:24" x14ac:dyDescent="0.25">
      <c r="A11" s="219"/>
      <c r="B11" s="74" t="s">
        <v>344</v>
      </c>
      <c r="C11" s="17"/>
      <c r="D11" s="132">
        <v>81227.546000000002</v>
      </c>
      <c r="E11" s="132"/>
      <c r="F11" s="132"/>
      <c r="G11" s="132"/>
      <c r="H11" s="132"/>
      <c r="I11" s="132">
        <v>80767.403999999995</v>
      </c>
      <c r="J11" s="132"/>
      <c r="K11" s="132"/>
      <c r="L11" s="132"/>
      <c r="M11" s="132"/>
      <c r="N11" s="144"/>
      <c r="O11" s="132"/>
      <c r="P11" s="132"/>
      <c r="Q11" s="132"/>
      <c r="R11" s="132"/>
      <c r="S11" s="132">
        <v>80546.33</v>
      </c>
      <c r="T11" s="147">
        <f t="shared" ref="T11:T33" si="2">D11-S11</f>
        <v>681.21600000000035</v>
      </c>
      <c r="U11" s="17"/>
      <c r="X11" s="59"/>
    </row>
    <row r="12" spans="1:24" x14ac:dyDescent="0.25">
      <c r="A12" s="219"/>
      <c r="B12" s="74" t="s">
        <v>345</v>
      </c>
      <c r="C12" s="17"/>
      <c r="D12" s="132">
        <v>117646.94100000001</v>
      </c>
      <c r="E12" s="132"/>
      <c r="F12" s="132"/>
      <c r="G12" s="132"/>
      <c r="H12" s="132"/>
      <c r="I12" s="132">
        <v>116517.588</v>
      </c>
      <c r="J12" s="132"/>
      <c r="K12" s="132"/>
      <c r="L12" s="132"/>
      <c r="M12" s="132"/>
      <c r="N12" s="144"/>
      <c r="O12" s="132"/>
      <c r="P12" s="132"/>
      <c r="Q12" s="132"/>
      <c r="R12" s="132"/>
      <c r="S12" s="132">
        <v>116459.36599999999</v>
      </c>
      <c r="T12" s="147">
        <f t="shared" si="2"/>
        <v>1187.5750000000116</v>
      </c>
      <c r="U12" s="17"/>
      <c r="X12" s="59"/>
    </row>
    <row r="13" spans="1:24" x14ac:dyDescent="0.25">
      <c r="A13" s="219"/>
      <c r="B13" s="74" t="s">
        <v>346</v>
      </c>
      <c r="C13" s="17"/>
      <c r="D13" s="132">
        <v>31864.972000000002</v>
      </c>
      <c r="E13" s="132"/>
      <c r="F13" s="132"/>
      <c r="G13" s="132"/>
      <c r="H13" s="132"/>
      <c r="I13" s="132">
        <v>31113.279999999999</v>
      </c>
      <c r="J13" s="132"/>
      <c r="K13" s="132"/>
      <c r="L13" s="132"/>
      <c r="M13" s="132"/>
      <c r="N13" s="144"/>
      <c r="O13" s="132"/>
      <c r="P13" s="132"/>
      <c r="Q13" s="132"/>
      <c r="R13" s="132"/>
      <c r="S13" s="132">
        <v>31057.559000000001</v>
      </c>
      <c r="T13" s="147">
        <f t="shared" si="2"/>
        <v>807.41300000000047</v>
      </c>
      <c r="U13" s="17"/>
      <c r="X13" s="59"/>
    </row>
    <row r="14" spans="1:24" x14ac:dyDescent="0.25">
      <c r="A14" s="219"/>
      <c r="B14" s="74" t="s">
        <v>347</v>
      </c>
      <c r="C14" s="17"/>
      <c r="D14" s="132">
        <v>107105.64720000001</v>
      </c>
      <c r="E14" s="132"/>
      <c r="F14" s="132"/>
      <c r="G14" s="132"/>
      <c r="H14" s="132"/>
      <c r="I14" s="132">
        <v>96532.243000000002</v>
      </c>
      <c r="J14" s="132"/>
      <c r="K14" s="132"/>
      <c r="L14" s="132"/>
      <c r="M14" s="132"/>
      <c r="N14" s="144"/>
      <c r="O14" s="132"/>
      <c r="P14" s="132"/>
      <c r="Q14" s="132"/>
      <c r="R14" s="132"/>
      <c r="S14" s="132">
        <v>96192.164000000004</v>
      </c>
      <c r="T14" s="147">
        <f t="shared" si="2"/>
        <v>10913.483200000002</v>
      </c>
      <c r="U14" s="17"/>
      <c r="X14" s="59"/>
    </row>
    <row r="15" spans="1:24" x14ac:dyDescent="0.25">
      <c r="A15" s="219"/>
      <c r="B15" s="74" t="s">
        <v>348</v>
      </c>
      <c r="C15" s="17"/>
      <c r="D15" s="132">
        <v>19793.900000000001</v>
      </c>
      <c r="E15" s="132"/>
      <c r="F15" s="132"/>
      <c r="G15" s="132"/>
      <c r="H15" s="132"/>
      <c r="I15" s="132">
        <v>19306.5</v>
      </c>
      <c r="J15" s="132"/>
      <c r="K15" s="132"/>
      <c r="L15" s="132"/>
      <c r="M15" s="132"/>
      <c r="N15" s="144"/>
      <c r="O15" s="132"/>
      <c r="P15" s="132"/>
      <c r="Q15" s="132"/>
      <c r="R15" s="132"/>
      <c r="S15" s="132">
        <v>19286.393</v>
      </c>
      <c r="T15" s="147">
        <f t="shared" si="2"/>
        <v>507.50700000000143</v>
      </c>
      <c r="U15" s="17"/>
      <c r="X15" s="59"/>
    </row>
    <row r="16" spans="1:24" x14ac:dyDescent="0.25">
      <c r="A16" s="219"/>
      <c r="B16" s="74" t="s">
        <v>349</v>
      </c>
      <c r="C16" s="17"/>
      <c r="D16" s="132">
        <v>35233.875</v>
      </c>
      <c r="E16" s="132"/>
      <c r="F16" s="132"/>
      <c r="G16" s="132"/>
      <c r="H16" s="132"/>
      <c r="I16" s="132">
        <v>34025.553</v>
      </c>
      <c r="J16" s="132"/>
      <c r="K16" s="132"/>
      <c r="L16" s="132"/>
      <c r="M16" s="132"/>
      <c r="N16" s="144"/>
      <c r="O16" s="132"/>
      <c r="P16" s="132"/>
      <c r="Q16" s="132"/>
      <c r="R16" s="132"/>
      <c r="S16" s="132">
        <v>34014.896999999997</v>
      </c>
      <c r="T16" s="147">
        <f t="shared" si="2"/>
        <v>1218.9780000000028</v>
      </c>
      <c r="U16" s="17"/>
      <c r="X16" s="59"/>
    </row>
    <row r="17" spans="1:24" x14ac:dyDescent="0.25">
      <c r="A17" s="219"/>
      <c r="B17" s="74" t="s">
        <v>350</v>
      </c>
      <c r="C17" s="17"/>
      <c r="D17" s="132">
        <v>73520.838000000003</v>
      </c>
      <c r="E17" s="132"/>
      <c r="F17" s="132"/>
      <c r="G17" s="132"/>
      <c r="H17" s="132"/>
      <c r="I17" s="132">
        <v>71836.179000000004</v>
      </c>
      <c r="J17" s="132"/>
      <c r="K17" s="132"/>
      <c r="L17" s="132"/>
      <c r="M17" s="132"/>
      <c r="N17" s="144"/>
      <c r="O17" s="132"/>
      <c r="P17" s="132"/>
      <c r="Q17" s="132"/>
      <c r="R17" s="132"/>
      <c r="S17" s="132">
        <v>71720.543999999994</v>
      </c>
      <c r="T17" s="147">
        <f t="shared" si="2"/>
        <v>1800.294000000009</v>
      </c>
      <c r="U17" s="17"/>
      <c r="X17" s="59"/>
    </row>
    <row r="18" spans="1:24" x14ac:dyDescent="0.25">
      <c r="A18" s="219"/>
      <c r="B18" s="74" t="s">
        <v>351</v>
      </c>
      <c r="C18" s="17"/>
      <c r="D18" s="132">
        <v>5824.5</v>
      </c>
      <c r="E18" s="132"/>
      <c r="F18" s="132"/>
      <c r="G18" s="132"/>
      <c r="H18" s="132"/>
      <c r="I18" s="132">
        <v>5684.2359999999999</v>
      </c>
      <c r="J18" s="132"/>
      <c r="K18" s="132"/>
      <c r="L18" s="132"/>
      <c r="M18" s="132"/>
      <c r="N18" s="144"/>
      <c r="O18" s="132"/>
      <c r="P18" s="132"/>
      <c r="Q18" s="132"/>
      <c r="R18" s="132"/>
      <c r="S18" s="132">
        <v>5665.4009999999998</v>
      </c>
      <c r="T18" s="147">
        <f t="shared" si="2"/>
        <v>159.09900000000016</v>
      </c>
      <c r="U18" s="17"/>
      <c r="X18" s="59"/>
    </row>
    <row r="19" spans="1:24" x14ac:dyDescent="0.25">
      <c r="A19" s="219"/>
      <c r="B19" s="74" t="s">
        <v>352</v>
      </c>
      <c r="C19" s="17"/>
      <c r="D19" s="132">
        <v>52909.96</v>
      </c>
      <c r="E19" s="132"/>
      <c r="F19" s="132"/>
      <c r="G19" s="132"/>
      <c r="H19" s="132"/>
      <c r="I19" s="132">
        <v>52709.764000000003</v>
      </c>
      <c r="J19" s="132"/>
      <c r="K19" s="132"/>
      <c r="L19" s="132"/>
      <c r="M19" s="132"/>
      <c r="N19" s="144"/>
      <c r="O19" s="132"/>
      <c r="P19" s="132"/>
      <c r="Q19" s="132"/>
      <c r="R19" s="132"/>
      <c r="S19" s="132">
        <v>52709.764000000003</v>
      </c>
      <c r="T19" s="147">
        <f t="shared" si="2"/>
        <v>200.19599999999627</v>
      </c>
      <c r="U19" s="17"/>
      <c r="X19" s="59"/>
    </row>
    <row r="20" spans="1:24" x14ac:dyDescent="0.25">
      <c r="A20" s="219"/>
      <c r="B20" s="74" t="s">
        <v>353</v>
      </c>
      <c r="C20" s="17"/>
      <c r="D20" s="132">
        <v>57825.129000000001</v>
      </c>
      <c r="E20" s="132"/>
      <c r="F20" s="132"/>
      <c r="G20" s="132"/>
      <c r="H20" s="132"/>
      <c r="I20" s="132">
        <v>57627.017</v>
      </c>
      <c r="J20" s="132"/>
      <c r="K20" s="132"/>
      <c r="L20" s="132"/>
      <c r="M20" s="132"/>
      <c r="N20" s="144"/>
      <c r="O20" s="132"/>
      <c r="P20" s="132"/>
      <c r="Q20" s="132"/>
      <c r="R20" s="132"/>
      <c r="S20" s="132">
        <v>57600.917000000001</v>
      </c>
      <c r="T20" s="147">
        <f t="shared" si="2"/>
        <v>224.21199999999953</v>
      </c>
      <c r="U20" s="17"/>
      <c r="X20" s="59"/>
    </row>
    <row r="21" spans="1:24" x14ac:dyDescent="0.25">
      <c r="A21" s="219"/>
      <c r="B21" s="74" t="s">
        <v>354</v>
      </c>
      <c r="C21" s="17"/>
      <c r="D21" s="132">
        <v>49112.368999999999</v>
      </c>
      <c r="E21" s="132"/>
      <c r="F21" s="132"/>
      <c r="G21" s="132"/>
      <c r="H21" s="132"/>
      <c r="I21" s="132">
        <v>48564.396000000001</v>
      </c>
      <c r="J21" s="132"/>
      <c r="K21" s="132"/>
      <c r="L21" s="132"/>
      <c r="M21" s="132"/>
      <c r="N21" s="144"/>
      <c r="O21" s="132"/>
      <c r="P21" s="132"/>
      <c r="Q21" s="132"/>
      <c r="R21" s="132"/>
      <c r="S21" s="132">
        <v>48564.396000000001</v>
      </c>
      <c r="T21" s="147">
        <f t="shared" si="2"/>
        <v>547.97299999999814</v>
      </c>
      <c r="U21" s="17"/>
      <c r="X21" s="59"/>
    </row>
    <row r="22" spans="1:24" x14ac:dyDescent="0.25">
      <c r="A22" s="219"/>
      <c r="B22" s="74" t="s">
        <v>355</v>
      </c>
      <c r="C22" s="17"/>
      <c r="D22" s="132">
        <v>33977.544999999998</v>
      </c>
      <c r="E22" s="132"/>
      <c r="F22" s="132"/>
      <c r="G22" s="132"/>
      <c r="H22" s="132"/>
      <c r="I22" s="132">
        <v>33914.394999999997</v>
      </c>
      <c r="J22" s="132"/>
      <c r="K22" s="132"/>
      <c r="L22" s="132"/>
      <c r="M22" s="132"/>
      <c r="N22" s="144"/>
      <c r="O22" s="132"/>
      <c r="P22" s="132"/>
      <c r="Q22" s="132"/>
      <c r="R22" s="132"/>
      <c r="S22" s="132">
        <v>33759.822999999997</v>
      </c>
      <c r="T22" s="147">
        <f>D22-S22</f>
        <v>217.72200000000157</v>
      </c>
      <c r="U22" s="17"/>
      <c r="X22" s="59"/>
    </row>
    <row r="23" spans="1:24" x14ac:dyDescent="0.25">
      <c r="A23" s="219"/>
      <c r="B23" s="74" t="s">
        <v>356</v>
      </c>
      <c r="C23" s="17"/>
      <c r="D23" s="132">
        <v>48468.563999999998</v>
      </c>
      <c r="E23" s="132"/>
      <c r="F23" s="132"/>
      <c r="G23" s="132"/>
      <c r="H23" s="132"/>
      <c r="I23" s="132">
        <v>48456.807999999997</v>
      </c>
      <c r="J23" s="132"/>
      <c r="K23" s="132"/>
      <c r="L23" s="132"/>
      <c r="M23" s="132"/>
      <c r="N23" s="132"/>
      <c r="O23" s="132"/>
      <c r="P23" s="132"/>
      <c r="Q23" s="132"/>
      <c r="R23" s="132"/>
      <c r="S23" s="132">
        <v>48387.158000000003</v>
      </c>
      <c r="T23" s="147">
        <f t="shared" si="2"/>
        <v>81.405999999995402</v>
      </c>
      <c r="U23" s="17"/>
      <c r="X23" s="59"/>
    </row>
    <row r="24" spans="1:24" x14ac:dyDescent="0.25">
      <c r="A24" s="219"/>
      <c r="B24" s="74" t="s">
        <v>357</v>
      </c>
      <c r="C24" s="17"/>
      <c r="D24" s="132">
        <v>21133.556</v>
      </c>
      <c r="E24" s="132"/>
      <c r="F24" s="132"/>
      <c r="G24" s="132"/>
      <c r="H24" s="132"/>
      <c r="I24" s="132">
        <v>20256.297999999999</v>
      </c>
      <c r="J24" s="132"/>
      <c r="K24" s="132"/>
      <c r="L24" s="132"/>
      <c r="M24" s="132"/>
      <c r="N24" s="132"/>
      <c r="O24" s="132"/>
      <c r="P24" s="132"/>
      <c r="Q24" s="132"/>
      <c r="R24" s="132"/>
      <c r="S24" s="132">
        <v>20241.14</v>
      </c>
      <c r="T24" s="147">
        <f t="shared" si="2"/>
        <v>892.41600000000108</v>
      </c>
      <c r="U24" s="17"/>
      <c r="X24" s="59"/>
    </row>
    <row r="25" spans="1:24" x14ac:dyDescent="0.25">
      <c r="A25" s="219"/>
      <c r="B25" s="74" t="s">
        <v>358</v>
      </c>
      <c r="C25" s="17"/>
      <c r="D25" s="132">
        <v>15622.983</v>
      </c>
      <c r="E25" s="132"/>
      <c r="F25" s="132"/>
      <c r="G25" s="132"/>
      <c r="H25" s="132"/>
      <c r="I25" s="132">
        <v>15227.967000000001</v>
      </c>
      <c r="J25" s="132"/>
      <c r="K25" s="132"/>
      <c r="L25" s="132"/>
      <c r="M25" s="132"/>
      <c r="N25" s="132"/>
      <c r="O25" s="132"/>
      <c r="P25" s="132"/>
      <c r="Q25" s="132"/>
      <c r="R25" s="132"/>
      <c r="S25" s="132">
        <v>15219.425999999999</v>
      </c>
      <c r="T25" s="147">
        <f t="shared" si="2"/>
        <v>403.5570000000007</v>
      </c>
      <c r="U25" s="17"/>
      <c r="X25" s="59"/>
    </row>
    <row r="26" spans="1:24" ht="30" customHeight="1" x14ac:dyDescent="0.25">
      <c r="A26" s="219"/>
      <c r="B26" s="74" t="s">
        <v>359</v>
      </c>
      <c r="C26" s="17"/>
      <c r="D26" s="132">
        <v>16333.156999999999</v>
      </c>
      <c r="E26" s="132"/>
      <c r="F26" s="132"/>
      <c r="G26" s="132"/>
      <c r="H26" s="132"/>
      <c r="I26" s="132">
        <v>16322.787</v>
      </c>
      <c r="J26" s="132"/>
      <c r="K26" s="132"/>
      <c r="L26" s="132"/>
      <c r="M26" s="132"/>
      <c r="N26" s="132"/>
      <c r="O26" s="132"/>
      <c r="P26" s="132"/>
      <c r="Q26" s="132"/>
      <c r="R26" s="132"/>
      <c r="S26" s="132">
        <v>16193.539000000001</v>
      </c>
      <c r="T26" s="147">
        <f t="shared" si="2"/>
        <v>139.61799999999857</v>
      </c>
      <c r="U26" s="17"/>
      <c r="X26" s="59"/>
    </row>
    <row r="27" spans="1:24" x14ac:dyDescent="0.25">
      <c r="A27" s="219"/>
      <c r="B27" s="74" t="s">
        <v>360</v>
      </c>
      <c r="C27" s="17" t="s">
        <v>4</v>
      </c>
      <c r="D27" s="132">
        <v>14220.803</v>
      </c>
      <c r="E27" s="132"/>
      <c r="F27" s="132"/>
      <c r="G27" s="132"/>
      <c r="H27" s="132"/>
      <c r="I27" s="132">
        <v>14191.25</v>
      </c>
      <c r="J27" s="132">
        <v>82609.660999999993</v>
      </c>
      <c r="K27" s="132">
        <v>68619.146999999997</v>
      </c>
      <c r="L27" s="132">
        <v>51730.957999999999</v>
      </c>
      <c r="M27" s="132">
        <v>122807.898</v>
      </c>
      <c r="N27" s="132">
        <f t="shared" si="1"/>
        <v>-29.552999999999884</v>
      </c>
      <c r="O27" s="132">
        <f t="shared" si="0"/>
        <v>82609.660999999993</v>
      </c>
      <c r="P27" s="132">
        <f t="shared" si="0"/>
        <v>68619.146999999997</v>
      </c>
      <c r="Q27" s="132">
        <f t="shared" si="0"/>
        <v>51730.957999999999</v>
      </c>
      <c r="R27" s="132">
        <f t="shared" si="0"/>
        <v>122807.898</v>
      </c>
      <c r="S27" s="132">
        <v>14191.25</v>
      </c>
      <c r="T27" s="147">
        <f t="shared" si="2"/>
        <v>29.552999999999884</v>
      </c>
      <c r="U27" s="17"/>
      <c r="X27" s="59"/>
    </row>
    <row r="28" spans="1:24" x14ac:dyDescent="0.25">
      <c r="A28" s="219"/>
      <c r="B28" s="74" t="s">
        <v>361</v>
      </c>
      <c r="C28" s="17"/>
      <c r="D28" s="132">
        <v>2296.1</v>
      </c>
      <c r="E28" s="132"/>
      <c r="F28" s="132"/>
      <c r="G28" s="132"/>
      <c r="H28" s="132"/>
      <c r="I28" s="132">
        <v>2296</v>
      </c>
      <c r="J28" s="132"/>
      <c r="K28" s="132"/>
      <c r="L28" s="132"/>
      <c r="M28" s="132"/>
      <c r="N28" s="132"/>
      <c r="O28" s="132"/>
      <c r="P28" s="132"/>
      <c r="Q28" s="132"/>
      <c r="R28" s="132"/>
      <c r="S28" s="132">
        <v>2296</v>
      </c>
      <c r="T28" s="147">
        <f t="shared" si="2"/>
        <v>9.9999999999909051E-2</v>
      </c>
      <c r="U28" s="17"/>
      <c r="X28" s="59"/>
    </row>
    <row r="29" spans="1:24" x14ac:dyDescent="0.25">
      <c r="A29" s="219"/>
      <c r="B29" s="74" t="s">
        <v>362</v>
      </c>
      <c r="C29" s="17" t="s">
        <v>17</v>
      </c>
      <c r="D29" s="132">
        <v>6613.7790000000005</v>
      </c>
      <c r="E29" s="132"/>
      <c r="F29" s="132"/>
      <c r="G29" s="132"/>
      <c r="H29" s="132"/>
      <c r="I29" s="132">
        <v>6649.5150000000003</v>
      </c>
      <c r="J29" s="132">
        <f t="shared" ref="J29:M29" si="3">J9+J10+J27</f>
        <v>150845.71100000001</v>
      </c>
      <c r="K29" s="132">
        <f t="shared" si="3"/>
        <v>207489.511</v>
      </c>
      <c r="L29" s="132">
        <f t="shared" si="3"/>
        <v>106118.80099999999</v>
      </c>
      <c r="M29" s="132">
        <f t="shared" si="3"/>
        <v>281651.82400000002</v>
      </c>
      <c r="N29" s="132">
        <f t="shared" si="1"/>
        <v>35.735999999999876</v>
      </c>
      <c r="O29" s="132">
        <f t="shared" ref="O29:R29" si="4">O9+O10+O27</f>
        <v>150845.71100000001</v>
      </c>
      <c r="P29" s="132">
        <f t="shared" si="4"/>
        <v>207489.511</v>
      </c>
      <c r="Q29" s="132">
        <f t="shared" si="4"/>
        <v>106118.80099999999</v>
      </c>
      <c r="R29" s="132">
        <f t="shared" si="4"/>
        <v>281651.82400000002</v>
      </c>
      <c r="S29" s="132">
        <v>6613.5190000000002</v>
      </c>
      <c r="T29" s="147">
        <f t="shared" si="2"/>
        <v>0.26000000000021828</v>
      </c>
      <c r="U29" s="17"/>
      <c r="X29" s="59"/>
    </row>
    <row r="30" spans="1:24" ht="34.9" customHeight="1" x14ac:dyDescent="0.25">
      <c r="A30" s="219"/>
      <c r="B30" s="86" t="s">
        <v>39</v>
      </c>
      <c r="C30" s="171" t="s">
        <v>1</v>
      </c>
      <c r="D30" s="144">
        <v>4614.7659999999996</v>
      </c>
      <c r="E30" s="145"/>
      <c r="F30" s="144"/>
      <c r="G30" s="145"/>
      <c r="H30" s="145"/>
      <c r="I30" s="144">
        <v>3456</v>
      </c>
      <c r="J30" s="145"/>
      <c r="K30" s="145"/>
      <c r="L30" s="145"/>
      <c r="M30" s="144"/>
      <c r="N30" s="144">
        <f t="shared" si="1"/>
        <v>-1158.7659999999996</v>
      </c>
      <c r="O30" s="144">
        <f t="shared" si="1"/>
        <v>0</v>
      </c>
      <c r="P30" s="144">
        <f t="shared" si="1"/>
        <v>0</v>
      </c>
      <c r="Q30" s="144">
        <f t="shared" si="1"/>
        <v>0</v>
      </c>
      <c r="R30" s="144">
        <f t="shared" si="1"/>
        <v>0</v>
      </c>
      <c r="S30" s="144">
        <v>3456</v>
      </c>
      <c r="T30" s="146">
        <f>D30-S30</f>
        <v>1158.7659999999996</v>
      </c>
      <c r="U30" s="17"/>
      <c r="W30" s="43"/>
      <c r="X30" s="59"/>
    </row>
    <row r="31" spans="1:24" ht="48" customHeight="1" x14ac:dyDescent="0.25">
      <c r="A31" s="219"/>
      <c r="B31" s="90" t="s">
        <v>40</v>
      </c>
      <c r="C31" s="50" t="s">
        <v>1</v>
      </c>
      <c r="D31" s="144">
        <f>D32+D33</f>
        <v>43027.048000000003</v>
      </c>
      <c r="E31" s="145"/>
      <c r="F31" s="145"/>
      <c r="G31" s="145"/>
      <c r="H31" s="145"/>
      <c r="I31" s="144">
        <f>I32+I33</f>
        <v>42128.728000000003</v>
      </c>
      <c r="J31" s="145">
        <v>0</v>
      </c>
      <c r="K31" s="145">
        <v>0</v>
      </c>
      <c r="L31" s="145">
        <v>0</v>
      </c>
      <c r="M31" s="145">
        <v>0</v>
      </c>
      <c r="N31" s="144">
        <f t="shared" si="1"/>
        <v>-898.31999999999971</v>
      </c>
      <c r="O31" s="144">
        <f t="shared" si="1"/>
        <v>0</v>
      </c>
      <c r="P31" s="144">
        <f t="shared" si="1"/>
        <v>0</v>
      </c>
      <c r="Q31" s="144">
        <f t="shared" si="1"/>
        <v>0</v>
      </c>
      <c r="R31" s="144">
        <f t="shared" si="1"/>
        <v>0</v>
      </c>
      <c r="S31" s="144">
        <f>S32+S33</f>
        <v>42128.728000000003</v>
      </c>
      <c r="T31" s="146">
        <f t="shared" si="2"/>
        <v>898.31999999999971</v>
      </c>
      <c r="U31" s="17"/>
    </row>
    <row r="32" spans="1:24" x14ac:dyDescent="0.25">
      <c r="A32" s="219"/>
      <c r="B32" s="74" t="s">
        <v>361</v>
      </c>
      <c r="C32" s="17" t="s">
        <v>2</v>
      </c>
      <c r="D32" s="132">
        <v>23420.829000000002</v>
      </c>
      <c r="E32" s="148"/>
      <c r="F32" s="132"/>
      <c r="G32" s="132"/>
      <c r="H32" s="132"/>
      <c r="I32" s="132">
        <v>23000.677</v>
      </c>
      <c r="J32" s="148">
        <v>40.201000000000001</v>
      </c>
      <c r="K32" s="132">
        <v>60.3</v>
      </c>
      <c r="L32" s="132">
        <v>801.26599999999996</v>
      </c>
      <c r="M32" s="132">
        <v>1165.204</v>
      </c>
      <c r="N32" s="132">
        <f t="shared" si="1"/>
        <v>-420.15200000000186</v>
      </c>
      <c r="O32" s="132">
        <f t="shared" si="1"/>
        <v>40.201000000000001</v>
      </c>
      <c r="P32" s="132">
        <f t="shared" si="1"/>
        <v>60.3</v>
      </c>
      <c r="Q32" s="132">
        <f t="shared" si="1"/>
        <v>801.26599999999996</v>
      </c>
      <c r="R32" s="132">
        <f t="shared" si="1"/>
        <v>1165.204</v>
      </c>
      <c r="S32" s="132">
        <v>23000.677</v>
      </c>
      <c r="T32" s="147">
        <f t="shared" si="2"/>
        <v>420.15200000000186</v>
      </c>
      <c r="U32" s="17"/>
    </row>
    <row r="33" spans="1:23" x14ac:dyDescent="0.25">
      <c r="A33" s="219"/>
      <c r="B33" s="74" t="s">
        <v>362</v>
      </c>
      <c r="C33" s="17" t="s">
        <v>4</v>
      </c>
      <c r="D33" s="132">
        <v>19606.219000000001</v>
      </c>
      <c r="E33" s="132"/>
      <c r="F33" s="132"/>
      <c r="G33" s="132"/>
      <c r="H33" s="132"/>
      <c r="I33" s="132">
        <v>19128.050999999999</v>
      </c>
      <c r="J33" s="132">
        <v>8501.5750000000007</v>
      </c>
      <c r="K33" s="132">
        <v>9839.4060000000009</v>
      </c>
      <c r="L33" s="132">
        <v>8820.4419999999991</v>
      </c>
      <c r="M33" s="132">
        <v>12751.296</v>
      </c>
      <c r="N33" s="132">
        <f t="shared" si="1"/>
        <v>-478.16800000000148</v>
      </c>
      <c r="O33" s="132">
        <f t="shared" si="1"/>
        <v>8501.5750000000007</v>
      </c>
      <c r="P33" s="132">
        <f t="shared" si="1"/>
        <v>9839.4060000000009</v>
      </c>
      <c r="Q33" s="132">
        <f t="shared" si="1"/>
        <v>8820.4419999999991</v>
      </c>
      <c r="R33" s="132">
        <f t="shared" si="1"/>
        <v>12751.296</v>
      </c>
      <c r="S33" s="132">
        <v>19128.050999999999</v>
      </c>
      <c r="T33" s="147">
        <f t="shared" si="2"/>
        <v>478.16800000000148</v>
      </c>
      <c r="U33" s="17"/>
    </row>
    <row r="34" spans="1:23" ht="34.15" customHeight="1" x14ac:dyDescent="0.25">
      <c r="A34" s="219">
        <v>2</v>
      </c>
      <c r="B34" s="220" t="s">
        <v>427</v>
      </c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2"/>
      <c r="U34" s="17"/>
    </row>
    <row r="35" spans="1:23" ht="45.6" customHeight="1" x14ac:dyDescent="0.25">
      <c r="A35" s="219"/>
      <c r="B35" s="86" t="s">
        <v>41</v>
      </c>
      <c r="C35" s="50" t="s">
        <v>1</v>
      </c>
      <c r="D35" s="6">
        <f>D36</f>
        <v>2339.4290000000001</v>
      </c>
      <c r="E35" s="149">
        <v>0</v>
      </c>
      <c r="F35" s="149">
        <v>0</v>
      </c>
      <c r="G35" s="149">
        <v>0</v>
      </c>
      <c r="H35" s="149">
        <v>0</v>
      </c>
      <c r="I35" s="149">
        <f>I36</f>
        <v>1731.15391</v>
      </c>
      <c r="J35" s="149">
        <v>0</v>
      </c>
      <c r="K35" s="149">
        <v>0</v>
      </c>
      <c r="L35" s="149">
        <v>0</v>
      </c>
      <c r="M35" s="149">
        <v>0</v>
      </c>
      <c r="N35" s="6">
        <f t="shared" ref="N35:R50" si="5">I35-D35</f>
        <v>-608.27509000000009</v>
      </c>
      <c r="O35" s="6">
        <v>0</v>
      </c>
      <c r="P35" s="6">
        <v>0</v>
      </c>
      <c r="Q35" s="6">
        <v>0</v>
      </c>
      <c r="R35" s="6">
        <v>0</v>
      </c>
      <c r="S35" s="6">
        <f>S36</f>
        <v>1731.15391</v>
      </c>
      <c r="T35" s="63">
        <f t="shared" ref="T35:T51" si="6">D35-I35</f>
        <v>608.27509000000009</v>
      </c>
      <c r="U35" s="17"/>
    </row>
    <row r="36" spans="1:23" x14ac:dyDescent="0.25">
      <c r="A36" s="219"/>
      <c r="B36" s="74" t="s">
        <v>303</v>
      </c>
      <c r="C36" s="17" t="s">
        <v>2</v>
      </c>
      <c r="D36" s="4">
        <v>2339.4290000000001</v>
      </c>
      <c r="E36" s="4">
        <v>0</v>
      </c>
      <c r="F36" s="4">
        <v>0</v>
      </c>
      <c r="G36" s="4">
        <v>0</v>
      </c>
      <c r="H36" s="4">
        <v>0</v>
      </c>
      <c r="I36" s="8">
        <v>1731.15391</v>
      </c>
      <c r="J36" s="4">
        <v>0</v>
      </c>
      <c r="K36" s="4">
        <v>0</v>
      </c>
      <c r="L36" s="4">
        <v>0</v>
      </c>
      <c r="M36" s="4">
        <v>0</v>
      </c>
      <c r="N36" s="4">
        <f t="shared" si="5"/>
        <v>-608.27509000000009</v>
      </c>
      <c r="O36" s="4">
        <v>0</v>
      </c>
      <c r="P36" s="4">
        <v>0</v>
      </c>
      <c r="Q36" s="4">
        <v>0</v>
      </c>
      <c r="R36" s="4">
        <v>0</v>
      </c>
      <c r="S36" s="4">
        <v>1731.15391</v>
      </c>
      <c r="T36" s="37">
        <f t="shared" si="6"/>
        <v>608.27509000000009</v>
      </c>
      <c r="U36" s="17"/>
    </row>
    <row r="37" spans="1:23" ht="30" customHeight="1" x14ac:dyDescent="0.25">
      <c r="A37" s="219"/>
      <c r="B37" s="90" t="s">
        <v>42</v>
      </c>
      <c r="C37" s="164" t="s">
        <v>1</v>
      </c>
      <c r="D37" s="6">
        <f>D38</f>
        <v>532.22199999999998</v>
      </c>
      <c r="E37" s="149">
        <v>0</v>
      </c>
      <c r="F37" s="6">
        <v>0</v>
      </c>
      <c r="G37" s="149">
        <v>0</v>
      </c>
      <c r="H37" s="149">
        <v>0</v>
      </c>
      <c r="I37" s="6">
        <f>I38</f>
        <v>448.82396</v>
      </c>
      <c r="J37" s="149">
        <v>0</v>
      </c>
      <c r="K37" s="149">
        <v>0</v>
      </c>
      <c r="L37" s="149">
        <v>0</v>
      </c>
      <c r="M37" s="6">
        <v>0</v>
      </c>
      <c r="N37" s="6">
        <f t="shared" si="5"/>
        <v>-83.39803999999998</v>
      </c>
      <c r="O37" s="6">
        <f t="shared" si="5"/>
        <v>0</v>
      </c>
      <c r="P37" s="6">
        <f t="shared" si="5"/>
        <v>0</v>
      </c>
      <c r="Q37" s="6">
        <f t="shared" si="5"/>
        <v>0</v>
      </c>
      <c r="R37" s="6">
        <f t="shared" si="5"/>
        <v>0</v>
      </c>
      <c r="S37" s="6">
        <f>S38</f>
        <v>448.82396</v>
      </c>
      <c r="T37" s="63">
        <f t="shared" si="6"/>
        <v>83.39803999999998</v>
      </c>
      <c r="U37" s="17"/>
    </row>
    <row r="38" spans="1:23" x14ac:dyDescent="0.25">
      <c r="A38" s="219"/>
      <c r="B38" s="74" t="s">
        <v>303</v>
      </c>
      <c r="C38" s="172" t="s">
        <v>2</v>
      </c>
      <c r="D38" s="4">
        <v>532.22199999999998</v>
      </c>
      <c r="E38" s="4">
        <v>0</v>
      </c>
      <c r="F38" s="4">
        <v>0</v>
      </c>
      <c r="G38" s="4">
        <v>0</v>
      </c>
      <c r="H38" s="4">
        <v>0</v>
      </c>
      <c r="I38" s="4">
        <v>448.82396</v>
      </c>
      <c r="J38" s="4">
        <v>0</v>
      </c>
      <c r="K38" s="4">
        <v>0</v>
      </c>
      <c r="L38" s="4">
        <v>0</v>
      </c>
      <c r="M38" s="4">
        <v>0</v>
      </c>
      <c r="N38" s="4">
        <f t="shared" si="5"/>
        <v>-83.39803999999998</v>
      </c>
      <c r="O38" s="4">
        <f t="shared" si="5"/>
        <v>0</v>
      </c>
      <c r="P38" s="4">
        <f t="shared" si="5"/>
        <v>0</v>
      </c>
      <c r="Q38" s="4">
        <f t="shared" si="5"/>
        <v>0</v>
      </c>
      <c r="R38" s="4">
        <f t="shared" si="5"/>
        <v>0</v>
      </c>
      <c r="S38" s="4">
        <v>448.82396</v>
      </c>
      <c r="T38" s="37">
        <f t="shared" si="6"/>
        <v>83.39803999999998</v>
      </c>
      <c r="U38" s="13"/>
    </row>
    <row r="39" spans="1:23" x14ac:dyDescent="0.25">
      <c r="A39" s="219"/>
      <c r="B39" s="223" t="s">
        <v>43</v>
      </c>
      <c r="C39" s="17" t="s">
        <v>1</v>
      </c>
      <c r="D39" s="6">
        <f>E39+F39+G39+H39</f>
        <v>0</v>
      </c>
      <c r="E39" s="8"/>
      <c r="F39" s="8"/>
      <c r="G39" s="8"/>
      <c r="H39" s="8"/>
      <c r="I39" s="6">
        <f>J39+K39+L39+M39</f>
        <v>0</v>
      </c>
      <c r="J39" s="8"/>
      <c r="K39" s="8"/>
      <c r="L39" s="8"/>
      <c r="M39" s="8"/>
      <c r="N39" s="6">
        <f t="shared" si="5"/>
        <v>0</v>
      </c>
      <c r="O39" s="4">
        <f t="shared" si="5"/>
        <v>0</v>
      </c>
      <c r="P39" s="4">
        <f t="shared" si="5"/>
        <v>0</v>
      </c>
      <c r="Q39" s="4">
        <f t="shared" si="5"/>
        <v>0</v>
      </c>
      <c r="R39" s="4">
        <f t="shared" si="5"/>
        <v>0</v>
      </c>
      <c r="S39" s="4"/>
      <c r="T39" s="37">
        <f t="shared" si="6"/>
        <v>0</v>
      </c>
      <c r="U39" s="17"/>
    </row>
    <row r="40" spans="1:23" x14ac:dyDescent="0.25">
      <c r="A40" s="219"/>
      <c r="B40" s="224"/>
      <c r="C40" s="17" t="s">
        <v>2</v>
      </c>
      <c r="D40" s="6">
        <f t="shared" ref="D40:D41" si="7">E40+F40+G40+H40</f>
        <v>0</v>
      </c>
      <c r="E40" s="61"/>
      <c r="F40" s="4"/>
      <c r="G40" s="4"/>
      <c r="H40" s="4"/>
      <c r="I40" s="6">
        <f t="shared" ref="I40:I41" si="8">J40+K40+L40+M40</f>
        <v>0</v>
      </c>
      <c r="J40" s="8"/>
      <c r="K40" s="4"/>
      <c r="L40" s="4"/>
      <c r="M40" s="4"/>
      <c r="N40" s="6">
        <f t="shared" si="5"/>
        <v>0</v>
      </c>
      <c r="O40" s="4">
        <f t="shared" si="5"/>
        <v>0</v>
      </c>
      <c r="P40" s="4">
        <f t="shared" si="5"/>
        <v>0</v>
      </c>
      <c r="Q40" s="4">
        <f t="shared" si="5"/>
        <v>0</v>
      </c>
      <c r="R40" s="4">
        <f t="shared" si="5"/>
        <v>0</v>
      </c>
      <c r="S40" s="4"/>
      <c r="T40" s="37">
        <f t="shared" si="6"/>
        <v>0</v>
      </c>
      <c r="U40" s="17"/>
    </row>
    <row r="41" spans="1:23" x14ac:dyDescent="0.25">
      <c r="A41" s="219"/>
      <c r="B41" s="224"/>
      <c r="C41" s="17" t="s">
        <v>4</v>
      </c>
      <c r="D41" s="6">
        <f t="shared" si="7"/>
        <v>0</v>
      </c>
      <c r="E41" s="61"/>
      <c r="F41" s="4"/>
      <c r="G41" s="4"/>
      <c r="H41" s="4"/>
      <c r="I41" s="6">
        <f t="shared" si="8"/>
        <v>0</v>
      </c>
      <c r="J41" s="4"/>
      <c r="K41" s="4"/>
      <c r="L41" s="4"/>
      <c r="M41" s="4"/>
      <c r="N41" s="6">
        <f t="shared" si="5"/>
        <v>0</v>
      </c>
      <c r="O41" s="4">
        <f t="shared" si="5"/>
        <v>0</v>
      </c>
      <c r="P41" s="4">
        <f t="shared" si="5"/>
        <v>0</v>
      </c>
      <c r="Q41" s="4">
        <f t="shared" si="5"/>
        <v>0</v>
      </c>
      <c r="R41" s="4">
        <f t="shared" si="5"/>
        <v>0</v>
      </c>
      <c r="S41" s="4"/>
      <c r="T41" s="37">
        <f t="shared" si="6"/>
        <v>0</v>
      </c>
      <c r="U41" s="17"/>
    </row>
    <row r="42" spans="1:23" x14ac:dyDescent="0.25">
      <c r="A42" s="219"/>
      <c r="B42" s="225"/>
      <c r="C42" s="17" t="s">
        <v>17</v>
      </c>
      <c r="D42" s="6">
        <f t="shared" ref="D42:M42" si="9">D39+D40+D41</f>
        <v>0</v>
      </c>
      <c r="E42" s="4">
        <f t="shared" si="9"/>
        <v>0</v>
      </c>
      <c r="F42" s="4">
        <f t="shared" si="9"/>
        <v>0</v>
      </c>
      <c r="G42" s="4">
        <f t="shared" si="9"/>
        <v>0</v>
      </c>
      <c r="H42" s="4">
        <f t="shared" si="9"/>
        <v>0</v>
      </c>
      <c r="I42" s="6">
        <f t="shared" si="9"/>
        <v>0</v>
      </c>
      <c r="J42" s="4">
        <f t="shared" si="9"/>
        <v>0</v>
      </c>
      <c r="K42" s="4">
        <f t="shared" si="9"/>
        <v>0</v>
      </c>
      <c r="L42" s="4">
        <f t="shared" si="9"/>
        <v>0</v>
      </c>
      <c r="M42" s="4">
        <f t="shared" si="9"/>
        <v>0</v>
      </c>
      <c r="N42" s="6">
        <f t="shared" si="5"/>
        <v>0</v>
      </c>
      <c r="O42" s="4">
        <f t="shared" si="5"/>
        <v>0</v>
      </c>
      <c r="P42" s="4">
        <f t="shared" si="5"/>
        <v>0</v>
      </c>
      <c r="Q42" s="4">
        <f t="shared" si="5"/>
        <v>0</v>
      </c>
      <c r="R42" s="4">
        <f t="shared" si="5"/>
        <v>0</v>
      </c>
      <c r="S42" s="4"/>
      <c r="T42" s="37">
        <f t="shared" si="6"/>
        <v>0</v>
      </c>
      <c r="U42" s="17"/>
    </row>
    <row r="43" spans="1:23" x14ac:dyDescent="0.25">
      <c r="A43" s="219"/>
      <c r="B43" s="223" t="s">
        <v>44</v>
      </c>
      <c r="C43" s="17" t="s">
        <v>1</v>
      </c>
      <c r="D43" s="15">
        <f>E43+F43+G43+H43</f>
        <v>0</v>
      </c>
      <c r="E43" s="61"/>
      <c r="F43" s="61"/>
      <c r="G43" s="61"/>
      <c r="H43" s="61"/>
      <c r="I43" s="6">
        <f>J43+K43+L43+M43</f>
        <v>0</v>
      </c>
      <c r="J43" s="61"/>
      <c r="K43" s="61"/>
      <c r="L43" s="61"/>
      <c r="M43" s="61"/>
      <c r="N43" s="6">
        <f>I43-D43</f>
        <v>0</v>
      </c>
      <c r="O43" s="4">
        <f t="shared" si="5"/>
        <v>0</v>
      </c>
      <c r="P43" s="4">
        <f t="shared" si="5"/>
        <v>0</v>
      </c>
      <c r="Q43" s="4">
        <f t="shared" si="5"/>
        <v>0</v>
      </c>
      <c r="R43" s="4">
        <f t="shared" si="5"/>
        <v>0</v>
      </c>
      <c r="S43" s="4"/>
      <c r="T43" s="37">
        <f t="shared" si="6"/>
        <v>0</v>
      </c>
      <c r="U43" s="9"/>
    </row>
    <row r="44" spans="1:23" x14ac:dyDescent="0.25">
      <c r="A44" s="219"/>
      <c r="B44" s="224"/>
      <c r="C44" s="17" t="s">
        <v>2</v>
      </c>
      <c r="D44" s="15">
        <f t="shared" ref="D44:D45" si="10">E44+F44+G44+H44</f>
        <v>0</v>
      </c>
      <c r="E44" s="39"/>
      <c r="F44" s="62"/>
      <c r="G44" s="62"/>
      <c r="H44" s="62"/>
      <c r="I44" s="6">
        <f t="shared" ref="I44:I45" si="11">J44+K44+L44+M44</f>
        <v>0</v>
      </c>
      <c r="J44" s="18"/>
      <c r="K44" s="18"/>
      <c r="L44" s="18"/>
      <c r="M44" s="18"/>
      <c r="N44" s="6">
        <f>I44-D44</f>
        <v>0</v>
      </c>
      <c r="O44" s="4">
        <f t="shared" si="5"/>
        <v>0</v>
      </c>
      <c r="P44" s="4">
        <f t="shared" si="5"/>
        <v>0</v>
      </c>
      <c r="Q44" s="4">
        <f t="shared" si="5"/>
        <v>0</v>
      </c>
      <c r="R44" s="4">
        <f t="shared" si="5"/>
        <v>0</v>
      </c>
      <c r="S44" s="4"/>
      <c r="T44" s="37">
        <f t="shared" si="6"/>
        <v>0</v>
      </c>
      <c r="U44" s="9"/>
    </row>
    <row r="45" spans="1:23" x14ac:dyDescent="0.25">
      <c r="A45" s="219"/>
      <c r="B45" s="224"/>
      <c r="C45" s="17" t="s">
        <v>4</v>
      </c>
      <c r="D45" s="15">
        <f t="shared" si="10"/>
        <v>0</v>
      </c>
      <c r="E45" s="62"/>
      <c r="F45" s="62"/>
      <c r="G45" s="62"/>
      <c r="H45" s="62"/>
      <c r="I45" s="6">
        <f t="shared" si="11"/>
        <v>0</v>
      </c>
      <c r="J45" s="61"/>
      <c r="K45" s="61"/>
      <c r="L45" s="61"/>
      <c r="M45" s="61"/>
      <c r="N45" s="6">
        <f t="shared" si="5"/>
        <v>0</v>
      </c>
      <c r="O45" s="4">
        <f t="shared" si="5"/>
        <v>0</v>
      </c>
      <c r="P45" s="4">
        <f t="shared" si="5"/>
        <v>0</v>
      </c>
      <c r="Q45" s="4">
        <f t="shared" si="5"/>
        <v>0</v>
      </c>
      <c r="R45" s="4">
        <f t="shared" si="5"/>
        <v>0</v>
      </c>
      <c r="S45" s="4"/>
      <c r="T45" s="37">
        <f t="shared" si="6"/>
        <v>0</v>
      </c>
      <c r="U45" s="9"/>
    </row>
    <row r="46" spans="1:23" x14ac:dyDescent="0.25">
      <c r="A46" s="219"/>
      <c r="B46" s="225"/>
      <c r="C46" s="17" t="s">
        <v>17</v>
      </c>
      <c r="D46" s="15">
        <f>D43+D44+D45</f>
        <v>0</v>
      </c>
      <c r="E46" s="64">
        <f>E43+E44+E45</f>
        <v>0</v>
      </c>
      <c r="F46" s="64">
        <f t="shared" ref="F46:M46" si="12">F43+F44+F45</f>
        <v>0</v>
      </c>
      <c r="G46" s="64">
        <f t="shared" si="12"/>
        <v>0</v>
      </c>
      <c r="H46" s="64">
        <f t="shared" si="12"/>
        <v>0</v>
      </c>
      <c r="I46" s="15">
        <f t="shared" si="12"/>
        <v>0</v>
      </c>
      <c r="J46" s="64">
        <f t="shared" si="12"/>
        <v>0</v>
      </c>
      <c r="K46" s="64">
        <f t="shared" si="12"/>
        <v>0</v>
      </c>
      <c r="L46" s="64">
        <f t="shared" si="12"/>
        <v>0</v>
      </c>
      <c r="M46" s="64">
        <f t="shared" si="12"/>
        <v>0</v>
      </c>
      <c r="N46" s="6">
        <f t="shared" si="5"/>
        <v>0</v>
      </c>
      <c r="O46" s="4">
        <f t="shared" si="5"/>
        <v>0</v>
      </c>
      <c r="P46" s="4">
        <f t="shared" si="5"/>
        <v>0</v>
      </c>
      <c r="Q46" s="4">
        <f t="shared" si="5"/>
        <v>0</v>
      </c>
      <c r="R46" s="4">
        <f t="shared" si="5"/>
        <v>0</v>
      </c>
      <c r="S46" s="4"/>
      <c r="T46" s="37">
        <f t="shared" si="6"/>
        <v>0</v>
      </c>
      <c r="U46" s="9"/>
    </row>
    <row r="47" spans="1:23" x14ac:dyDescent="0.25">
      <c r="A47" s="219">
        <v>3</v>
      </c>
      <c r="B47" s="249" t="s">
        <v>22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1"/>
      <c r="U47" s="5"/>
    </row>
    <row r="48" spans="1:23" ht="45.6" customHeight="1" x14ac:dyDescent="0.25">
      <c r="A48" s="219"/>
      <c r="B48" s="83" t="s">
        <v>45</v>
      </c>
      <c r="C48" s="50" t="s">
        <v>1</v>
      </c>
      <c r="D48" s="6">
        <f>D49+D50</f>
        <v>84696.962769999998</v>
      </c>
      <c r="E48" s="6">
        <v>0</v>
      </c>
      <c r="F48" s="6">
        <v>0</v>
      </c>
      <c r="G48" s="6">
        <v>0</v>
      </c>
      <c r="H48" s="6">
        <v>0</v>
      </c>
      <c r="I48" s="6">
        <f>I49+I50</f>
        <v>59880.213889999999</v>
      </c>
      <c r="J48" s="6">
        <v>0</v>
      </c>
      <c r="K48" s="63">
        <v>0</v>
      </c>
      <c r="L48" s="63">
        <v>0</v>
      </c>
      <c r="M48" s="63">
        <v>0</v>
      </c>
      <c r="N48" s="6">
        <f t="shared" si="5"/>
        <v>-24816.748879999999</v>
      </c>
      <c r="O48" s="6">
        <f t="shared" si="5"/>
        <v>0</v>
      </c>
      <c r="P48" s="6">
        <f t="shared" si="5"/>
        <v>0</v>
      </c>
      <c r="Q48" s="6">
        <f t="shared" si="5"/>
        <v>0</v>
      </c>
      <c r="R48" s="6">
        <f t="shared" si="5"/>
        <v>0</v>
      </c>
      <c r="S48" s="6">
        <f>S49+S50</f>
        <v>59880.213889999999</v>
      </c>
      <c r="T48" s="63">
        <f>D48-S48</f>
        <v>24816.748879999999</v>
      </c>
      <c r="U48" s="5"/>
      <c r="W48" s="43"/>
    </row>
    <row r="49" spans="1:23" ht="28.15" customHeight="1" x14ac:dyDescent="0.25">
      <c r="A49" s="219"/>
      <c r="B49" s="84" t="s">
        <v>338</v>
      </c>
      <c r="C49" s="17" t="s">
        <v>2</v>
      </c>
      <c r="D49" s="4">
        <f>19952.17028+3621.59249+520</f>
        <v>24093.762769999998</v>
      </c>
      <c r="E49" s="4"/>
      <c r="F49" s="4"/>
      <c r="G49" s="4"/>
      <c r="H49" s="4"/>
      <c r="I49" s="4">
        <f>12161.01704+3618.19771+520</f>
        <v>16299.214750000001</v>
      </c>
      <c r="J49" s="4">
        <v>12090.6</v>
      </c>
      <c r="K49" s="4">
        <v>12683.497719999999</v>
      </c>
      <c r="L49" s="4">
        <v>8971.7482800000016</v>
      </c>
      <c r="M49" s="4">
        <f>20021.5749+10170</f>
        <v>30191.5749</v>
      </c>
      <c r="N49" s="4">
        <f t="shared" si="5"/>
        <v>-7794.5480199999965</v>
      </c>
      <c r="O49" s="4">
        <f t="shared" si="5"/>
        <v>12090.6</v>
      </c>
      <c r="P49" s="4">
        <f t="shared" si="5"/>
        <v>12683.497719999999</v>
      </c>
      <c r="Q49" s="4">
        <f t="shared" si="5"/>
        <v>8971.7482800000016</v>
      </c>
      <c r="R49" s="4">
        <f t="shared" si="5"/>
        <v>30191.5749</v>
      </c>
      <c r="S49" s="4">
        <f>12161.01704+3618.19771+520</f>
        <v>16299.214750000001</v>
      </c>
      <c r="T49" s="37">
        <f>D49-S49</f>
        <v>7794.5480199999965</v>
      </c>
      <c r="U49" s="5"/>
      <c r="W49" s="43"/>
    </row>
    <row r="50" spans="1:23" x14ac:dyDescent="0.25">
      <c r="A50" s="219"/>
      <c r="B50" s="84" t="s">
        <v>303</v>
      </c>
      <c r="C50" s="17" t="s">
        <v>4</v>
      </c>
      <c r="D50" s="4">
        <f>29840+30763.2</f>
        <v>60603.199999999997</v>
      </c>
      <c r="E50" s="4"/>
      <c r="F50" s="4"/>
      <c r="G50" s="4"/>
      <c r="H50" s="37"/>
      <c r="I50" s="65">
        <f>17497.03974+26083.9594</f>
        <v>43580.99914</v>
      </c>
      <c r="J50" s="4">
        <v>0</v>
      </c>
      <c r="K50" s="37">
        <v>0</v>
      </c>
      <c r="L50" s="37">
        <v>123.5223</v>
      </c>
      <c r="M50" s="37">
        <v>0</v>
      </c>
      <c r="N50" s="4">
        <f t="shared" si="5"/>
        <v>-17022.200859999997</v>
      </c>
      <c r="O50" s="4">
        <f t="shared" si="5"/>
        <v>0</v>
      </c>
      <c r="P50" s="4">
        <f t="shared" si="5"/>
        <v>0</v>
      </c>
      <c r="Q50" s="4">
        <f t="shared" si="5"/>
        <v>123.5223</v>
      </c>
      <c r="R50" s="4">
        <f t="shared" si="5"/>
        <v>0</v>
      </c>
      <c r="S50" s="4">
        <f>17497.03974+26083.9594</f>
        <v>43580.99914</v>
      </c>
      <c r="T50" s="37">
        <f>D50-S50</f>
        <v>17022.200859999997</v>
      </c>
      <c r="U50" s="5"/>
      <c r="W50" s="43"/>
    </row>
    <row r="51" spans="1:23" ht="38.450000000000003" customHeight="1" x14ac:dyDescent="0.25">
      <c r="A51" s="219"/>
      <c r="B51" s="85" t="s">
        <v>46</v>
      </c>
      <c r="C51" s="50" t="s">
        <v>1</v>
      </c>
      <c r="D51" s="6">
        <f>D52</f>
        <v>13311.44564</v>
      </c>
      <c r="E51" s="6">
        <v>0</v>
      </c>
      <c r="F51" s="6">
        <v>0</v>
      </c>
      <c r="G51" s="6">
        <v>0</v>
      </c>
      <c r="H51" s="6">
        <v>0</v>
      </c>
      <c r="I51" s="6">
        <f>I52</f>
        <v>12980.732889999999</v>
      </c>
      <c r="J51" s="6">
        <v>0</v>
      </c>
      <c r="K51" s="63">
        <v>0</v>
      </c>
      <c r="L51" s="63">
        <v>0</v>
      </c>
      <c r="M51" s="63">
        <v>0</v>
      </c>
      <c r="N51" s="6">
        <f t="shared" ref="N51:R68" si="13">I51-D51</f>
        <v>-330.7127500000006</v>
      </c>
      <c r="O51" s="6">
        <f t="shared" si="13"/>
        <v>0</v>
      </c>
      <c r="P51" s="6">
        <f t="shared" si="13"/>
        <v>0</v>
      </c>
      <c r="Q51" s="6">
        <f t="shared" si="13"/>
        <v>0</v>
      </c>
      <c r="R51" s="6">
        <f t="shared" si="13"/>
        <v>0</v>
      </c>
      <c r="S51" s="6">
        <f>S52</f>
        <v>12980.73299</v>
      </c>
      <c r="T51" s="63">
        <f t="shared" si="6"/>
        <v>330.7127500000006</v>
      </c>
      <c r="U51" s="5"/>
    </row>
    <row r="52" spans="1:23" ht="31.15" customHeight="1" x14ac:dyDescent="0.25">
      <c r="A52" s="219"/>
      <c r="B52" s="84" t="s">
        <v>338</v>
      </c>
      <c r="C52" s="17" t="s">
        <v>2</v>
      </c>
      <c r="D52" s="4">
        <v>13311.44564</v>
      </c>
      <c r="E52" s="4">
        <v>10.459</v>
      </c>
      <c r="F52" s="4">
        <v>241.00899999999999</v>
      </c>
      <c r="G52" s="4">
        <v>241.00700000000001</v>
      </c>
      <c r="H52" s="4">
        <v>7.9690000000000003</v>
      </c>
      <c r="I52" s="4">
        <v>12980.732889999999</v>
      </c>
      <c r="J52" s="4">
        <v>6.7519999999999998</v>
      </c>
      <c r="K52" s="4">
        <v>12.585000000000001</v>
      </c>
      <c r="L52" s="4">
        <v>28.523</v>
      </c>
      <c r="M52" s="4">
        <v>452.57400000000001</v>
      </c>
      <c r="N52" s="4">
        <f t="shared" si="13"/>
        <v>-330.7127500000006</v>
      </c>
      <c r="O52" s="4">
        <f t="shared" si="13"/>
        <v>-3.7069999999999999</v>
      </c>
      <c r="P52" s="4">
        <f t="shared" si="13"/>
        <v>-228.42399999999998</v>
      </c>
      <c r="Q52" s="4">
        <f t="shared" si="13"/>
        <v>-212.48400000000001</v>
      </c>
      <c r="R52" s="4">
        <f t="shared" si="13"/>
        <v>444.60500000000002</v>
      </c>
      <c r="S52" s="4">
        <v>12980.73299</v>
      </c>
      <c r="T52" s="37">
        <f>D52-S52</f>
        <v>330.71264999999948</v>
      </c>
      <c r="U52" s="5" t="s">
        <v>157</v>
      </c>
    </row>
    <row r="53" spans="1:23" x14ac:dyDescent="0.25">
      <c r="A53" s="252">
        <v>4</v>
      </c>
      <c r="B53" s="255" t="s">
        <v>23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7"/>
      <c r="U53" s="17"/>
    </row>
    <row r="54" spans="1:23" ht="32.450000000000003" customHeight="1" x14ac:dyDescent="0.25">
      <c r="A54" s="253"/>
      <c r="B54" s="169" t="s">
        <v>47</v>
      </c>
      <c r="C54" s="50" t="s">
        <v>1</v>
      </c>
      <c r="D54" s="6">
        <v>3213.2860000000001</v>
      </c>
      <c r="E54" s="149">
        <v>0</v>
      </c>
      <c r="F54" s="149">
        <v>0</v>
      </c>
      <c r="G54" s="149">
        <v>0</v>
      </c>
      <c r="H54" s="149">
        <v>0</v>
      </c>
      <c r="I54" s="6">
        <v>0</v>
      </c>
      <c r="J54" s="149">
        <v>0</v>
      </c>
      <c r="K54" s="149">
        <v>0</v>
      </c>
      <c r="L54" s="149">
        <v>0</v>
      </c>
      <c r="M54" s="149">
        <v>0</v>
      </c>
      <c r="N54" s="6">
        <f t="shared" si="13"/>
        <v>-3213.2860000000001</v>
      </c>
      <c r="O54" s="6">
        <f t="shared" si="13"/>
        <v>0</v>
      </c>
      <c r="P54" s="6">
        <f t="shared" si="13"/>
        <v>0</v>
      </c>
      <c r="Q54" s="6">
        <f t="shared" si="13"/>
        <v>0</v>
      </c>
      <c r="R54" s="6">
        <f t="shared" si="13"/>
        <v>0</v>
      </c>
      <c r="S54" s="6">
        <v>0</v>
      </c>
      <c r="T54" s="63">
        <f>D54-S54</f>
        <v>3213.2860000000001</v>
      </c>
      <c r="U54" s="17"/>
    </row>
    <row r="55" spans="1:23" x14ac:dyDescent="0.25">
      <c r="A55" s="254"/>
      <c r="B55" s="150" t="s">
        <v>303</v>
      </c>
      <c r="C55" s="151"/>
      <c r="D55" s="4">
        <v>3213.2860000000001</v>
      </c>
      <c r="E55" s="8"/>
      <c r="F55" s="8"/>
      <c r="G55" s="8"/>
      <c r="H55" s="8"/>
      <c r="I55" s="4">
        <v>0</v>
      </c>
      <c r="J55" s="8"/>
      <c r="K55" s="8"/>
      <c r="L55" s="8"/>
      <c r="M55" s="8"/>
      <c r="N55" s="4"/>
      <c r="O55" s="4"/>
      <c r="P55" s="4"/>
      <c r="Q55" s="4"/>
      <c r="R55" s="4"/>
      <c r="S55" s="4">
        <v>0</v>
      </c>
      <c r="T55" s="37">
        <f>D55-S55</f>
        <v>3213.2860000000001</v>
      </c>
      <c r="U55" s="17"/>
    </row>
    <row r="56" spans="1:23" x14ac:dyDescent="0.25">
      <c r="A56" s="219">
        <v>5</v>
      </c>
      <c r="B56" s="220" t="s">
        <v>165</v>
      </c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8"/>
      <c r="U56" s="5"/>
    </row>
    <row r="57" spans="1:23" ht="29.45" customHeight="1" x14ac:dyDescent="0.25">
      <c r="A57" s="219"/>
      <c r="B57" s="90" t="s">
        <v>48</v>
      </c>
      <c r="C57" s="50" t="s">
        <v>1</v>
      </c>
      <c r="D57" s="152">
        <f>D58</f>
        <v>220</v>
      </c>
      <c r="E57" s="152"/>
      <c r="F57" s="152"/>
      <c r="G57" s="152"/>
      <c r="H57" s="152"/>
      <c r="I57" s="152">
        <f>I58</f>
        <v>220</v>
      </c>
      <c r="J57" s="152"/>
      <c r="K57" s="152"/>
      <c r="L57" s="152"/>
      <c r="M57" s="152"/>
      <c r="N57" s="6"/>
      <c r="O57" s="6"/>
      <c r="P57" s="6"/>
      <c r="Q57" s="6"/>
      <c r="R57" s="6"/>
      <c r="S57" s="6">
        <f>S58</f>
        <v>220</v>
      </c>
      <c r="T57" s="63">
        <f t="shared" ref="T57:T67" si="14">D57-S57</f>
        <v>0</v>
      </c>
      <c r="U57" s="5"/>
    </row>
    <row r="58" spans="1:23" ht="28.9" customHeight="1" x14ac:dyDescent="0.25">
      <c r="A58" s="219"/>
      <c r="B58" s="74" t="s">
        <v>309</v>
      </c>
      <c r="C58" s="17" t="s">
        <v>2</v>
      </c>
      <c r="D58" s="138">
        <v>220</v>
      </c>
      <c r="E58" s="138">
        <v>51.313000000000002</v>
      </c>
      <c r="F58" s="138">
        <v>51.313000000000002</v>
      </c>
      <c r="G58" s="138">
        <v>51.311999999999998</v>
      </c>
      <c r="H58" s="138">
        <v>51.311999999999998</v>
      </c>
      <c r="I58" s="138">
        <v>220</v>
      </c>
      <c r="J58" s="138">
        <v>27.341999999999999</v>
      </c>
      <c r="K58" s="153">
        <v>40.709000000000003</v>
      </c>
      <c r="L58" s="153">
        <v>41.317999999999998</v>
      </c>
      <c r="M58" s="153">
        <v>95.869</v>
      </c>
      <c r="N58" s="4">
        <f t="shared" si="13"/>
        <v>0</v>
      </c>
      <c r="O58" s="4">
        <f t="shared" si="13"/>
        <v>-23.971000000000004</v>
      </c>
      <c r="P58" s="4">
        <f t="shared" si="13"/>
        <v>-10.603999999999999</v>
      </c>
      <c r="Q58" s="4">
        <f t="shared" si="13"/>
        <v>-9.9939999999999998</v>
      </c>
      <c r="R58" s="4">
        <f t="shared" si="13"/>
        <v>44.557000000000002</v>
      </c>
      <c r="S58" s="4">
        <v>220</v>
      </c>
      <c r="T58" s="37">
        <f t="shared" si="14"/>
        <v>0</v>
      </c>
      <c r="U58" s="5"/>
    </row>
    <row r="59" spans="1:23" ht="31.15" customHeight="1" x14ac:dyDescent="0.25">
      <c r="A59" s="219"/>
      <c r="B59" s="90" t="s">
        <v>49</v>
      </c>
      <c r="C59" s="50" t="s">
        <v>1</v>
      </c>
      <c r="D59" s="152">
        <v>50148.258999999998</v>
      </c>
      <c r="E59" s="191"/>
      <c r="F59" s="191"/>
      <c r="G59" s="191"/>
      <c r="H59" s="191"/>
      <c r="I59" s="152">
        <v>38494.654999999999</v>
      </c>
      <c r="J59" s="152">
        <v>0</v>
      </c>
      <c r="K59" s="152">
        <v>0</v>
      </c>
      <c r="L59" s="152">
        <v>0</v>
      </c>
      <c r="M59" s="152">
        <v>0</v>
      </c>
      <c r="N59" s="6">
        <f t="shared" si="13"/>
        <v>-11653.603999999999</v>
      </c>
      <c r="O59" s="6">
        <f t="shared" si="13"/>
        <v>0</v>
      </c>
      <c r="P59" s="6">
        <f t="shared" si="13"/>
        <v>0</v>
      </c>
      <c r="Q59" s="6">
        <f t="shared" si="13"/>
        <v>0</v>
      </c>
      <c r="R59" s="6">
        <f t="shared" si="13"/>
        <v>0</v>
      </c>
      <c r="S59" s="6">
        <v>38494.654999999999</v>
      </c>
      <c r="T59" s="63">
        <f>D59-S59</f>
        <v>11653.603999999999</v>
      </c>
      <c r="U59" s="5"/>
      <c r="W59" s="43"/>
    </row>
    <row r="60" spans="1:23" ht="44.45" customHeight="1" x14ac:dyDescent="0.25">
      <c r="A60" s="219"/>
      <c r="B60" s="74" t="s">
        <v>428</v>
      </c>
      <c r="C60" s="17" t="s">
        <v>2</v>
      </c>
      <c r="D60" s="138">
        <v>50148.258999999998</v>
      </c>
      <c r="E60" s="138"/>
      <c r="F60" s="138"/>
      <c r="G60" s="138"/>
      <c r="H60" s="138"/>
      <c r="I60" s="138">
        <v>38494.654999999999</v>
      </c>
      <c r="J60" s="138">
        <f>273.247+500</f>
        <v>773.24700000000007</v>
      </c>
      <c r="K60" s="138">
        <f>998.456+196.248</f>
        <v>1194.704</v>
      </c>
      <c r="L60" s="138">
        <f>703.591</f>
        <v>703.59100000000001</v>
      </c>
      <c r="M60" s="138">
        <v>1718.566</v>
      </c>
      <c r="N60" s="4">
        <f t="shared" si="13"/>
        <v>-11653.603999999999</v>
      </c>
      <c r="O60" s="4">
        <f t="shared" si="13"/>
        <v>773.24700000000007</v>
      </c>
      <c r="P60" s="4">
        <f t="shared" si="13"/>
        <v>1194.704</v>
      </c>
      <c r="Q60" s="4">
        <f t="shared" si="13"/>
        <v>703.59100000000001</v>
      </c>
      <c r="R60" s="4">
        <f t="shared" si="13"/>
        <v>1718.566</v>
      </c>
      <c r="S60" s="4">
        <v>38494.654999999999</v>
      </c>
      <c r="T60" s="37">
        <f t="shared" si="14"/>
        <v>11653.603999999999</v>
      </c>
      <c r="U60" s="5"/>
      <c r="W60" s="37"/>
    </row>
    <row r="61" spans="1:23" ht="32.450000000000003" customHeight="1" x14ac:dyDescent="0.25">
      <c r="A61" s="219"/>
      <c r="B61" s="154" t="s">
        <v>50</v>
      </c>
      <c r="C61" s="50" t="s">
        <v>1</v>
      </c>
      <c r="D61" s="152">
        <v>3773.567</v>
      </c>
      <c r="E61" s="191"/>
      <c r="F61" s="191"/>
      <c r="G61" s="191"/>
      <c r="H61" s="191"/>
      <c r="I61" s="152">
        <f>I62</f>
        <v>3673.567</v>
      </c>
      <c r="J61" s="152">
        <v>0</v>
      </c>
      <c r="K61" s="152">
        <v>0</v>
      </c>
      <c r="L61" s="152">
        <v>0</v>
      </c>
      <c r="M61" s="152">
        <v>0</v>
      </c>
      <c r="N61" s="6">
        <f t="shared" si="13"/>
        <v>-100</v>
      </c>
      <c r="O61" s="6">
        <f t="shared" si="13"/>
        <v>0</v>
      </c>
      <c r="P61" s="6">
        <f t="shared" si="13"/>
        <v>0</v>
      </c>
      <c r="Q61" s="6">
        <f t="shared" si="13"/>
        <v>0</v>
      </c>
      <c r="R61" s="6">
        <f t="shared" si="13"/>
        <v>0</v>
      </c>
      <c r="S61" s="6">
        <f>S62</f>
        <v>3673.567</v>
      </c>
      <c r="T61" s="63">
        <f t="shared" si="14"/>
        <v>100</v>
      </c>
      <c r="U61" s="5"/>
      <c r="W61" s="43"/>
    </row>
    <row r="62" spans="1:23" ht="49.15" customHeight="1" x14ac:dyDescent="0.25">
      <c r="A62" s="219"/>
      <c r="B62" s="74" t="s">
        <v>311</v>
      </c>
      <c r="C62" s="17" t="s">
        <v>2</v>
      </c>
      <c r="D62" s="138">
        <v>3773.567</v>
      </c>
      <c r="E62" s="138"/>
      <c r="F62" s="138"/>
      <c r="G62" s="138"/>
      <c r="H62" s="138"/>
      <c r="I62" s="138">
        <v>3673.567</v>
      </c>
      <c r="J62" s="138">
        <v>0</v>
      </c>
      <c r="K62" s="138">
        <v>0</v>
      </c>
      <c r="L62" s="138">
        <v>0</v>
      </c>
      <c r="M62" s="138">
        <v>285.3</v>
      </c>
      <c r="N62" s="4">
        <f t="shared" si="13"/>
        <v>-100</v>
      </c>
      <c r="O62" s="4">
        <f t="shared" si="13"/>
        <v>0</v>
      </c>
      <c r="P62" s="4">
        <f t="shared" si="13"/>
        <v>0</v>
      </c>
      <c r="Q62" s="4">
        <f t="shared" si="13"/>
        <v>0</v>
      </c>
      <c r="R62" s="4">
        <f t="shared" si="13"/>
        <v>285.3</v>
      </c>
      <c r="S62" s="4">
        <v>3673.567</v>
      </c>
      <c r="T62" s="37">
        <f t="shared" si="14"/>
        <v>100</v>
      </c>
      <c r="U62" s="5"/>
      <c r="W62" s="43"/>
    </row>
    <row r="63" spans="1:23" ht="34.9" customHeight="1" x14ac:dyDescent="0.25">
      <c r="A63" s="219"/>
      <c r="B63" s="90" t="s">
        <v>51</v>
      </c>
      <c r="C63" s="50" t="s">
        <v>1</v>
      </c>
      <c r="D63" s="152">
        <v>26464.226999999999</v>
      </c>
      <c r="E63" s="191"/>
      <c r="F63" s="191"/>
      <c r="G63" s="191"/>
      <c r="H63" s="191"/>
      <c r="I63" s="152">
        <f>I64</f>
        <v>25363.725999999999</v>
      </c>
      <c r="J63" s="152"/>
      <c r="K63" s="152"/>
      <c r="L63" s="152"/>
      <c r="M63" s="152"/>
      <c r="N63" s="6"/>
      <c r="O63" s="6"/>
      <c r="P63" s="6"/>
      <c r="Q63" s="6"/>
      <c r="R63" s="6"/>
      <c r="S63" s="6">
        <f>S64</f>
        <v>25363.725999999999</v>
      </c>
      <c r="T63" s="63">
        <f>D63-S63</f>
        <v>1100.5010000000002</v>
      </c>
      <c r="U63" s="5"/>
      <c r="W63" s="43"/>
    </row>
    <row r="64" spans="1:23" ht="43.9" customHeight="1" x14ac:dyDescent="0.25">
      <c r="A64" s="219"/>
      <c r="B64" s="155" t="s">
        <v>310</v>
      </c>
      <c r="C64" s="17" t="s">
        <v>2</v>
      </c>
      <c r="D64" s="138">
        <v>26464.226999999999</v>
      </c>
      <c r="E64" s="138">
        <v>534.79999999999995</v>
      </c>
      <c r="F64" s="138">
        <v>534.79999999999995</v>
      </c>
      <c r="G64" s="138">
        <v>534.79999999999995</v>
      </c>
      <c r="H64" s="138">
        <v>534.79999999999995</v>
      </c>
      <c r="I64" s="138">
        <v>25363.725999999999</v>
      </c>
      <c r="J64" s="138">
        <v>299.70100000000002</v>
      </c>
      <c r="K64" s="138">
        <v>185.86699999999999</v>
      </c>
      <c r="L64" s="138">
        <v>419.58600000000001</v>
      </c>
      <c r="M64" s="138">
        <v>1107.546</v>
      </c>
      <c r="N64" s="4">
        <f t="shared" si="13"/>
        <v>-1100.5010000000002</v>
      </c>
      <c r="O64" s="4">
        <f t="shared" si="13"/>
        <v>-235.09899999999993</v>
      </c>
      <c r="P64" s="4">
        <f t="shared" si="13"/>
        <v>-348.93299999999999</v>
      </c>
      <c r="Q64" s="4">
        <f t="shared" si="13"/>
        <v>-115.21399999999994</v>
      </c>
      <c r="R64" s="4">
        <f t="shared" si="13"/>
        <v>572.74600000000009</v>
      </c>
      <c r="S64" s="4">
        <v>25363.725999999999</v>
      </c>
      <c r="T64" s="37">
        <f t="shared" si="14"/>
        <v>1100.5010000000002</v>
      </c>
      <c r="U64" s="5"/>
    </row>
    <row r="65" spans="1:23" ht="43.15" customHeight="1" x14ac:dyDescent="0.25">
      <c r="A65" s="219"/>
      <c r="B65" s="90" t="s">
        <v>52</v>
      </c>
      <c r="C65" s="50" t="s">
        <v>1</v>
      </c>
      <c r="D65" s="152">
        <v>17809.859</v>
      </c>
      <c r="E65" s="191"/>
      <c r="F65" s="191"/>
      <c r="G65" s="191"/>
      <c r="H65" s="191"/>
      <c r="I65" s="152">
        <f>I66</f>
        <v>17659.859</v>
      </c>
      <c r="J65" s="152"/>
      <c r="K65" s="152"/>
      <c r="L65" s="152"/>
      <c r="M65" s="152"/>
      <c r="N65" s="6"/>
      <c r="O65" s="6"/>
      <c r="P65" s="6"/>
      <c r="Q65" s="6"/>
      <c r="R65" s="6"/>
      <c r="S65" s="6">
        <f>S66</f>
        <v>17659.859</v>
      </c>
      <c r="T65" s="37">
        <f t="shared" si="14"/>
        <v>150</v>
      </c>
      <c r="U65" s="5"/>
    </row>
    <row r="66" spans="1:23" ht="48" customHeight="1" x14ac:dyDescent="0.25">
      <c r="A66" s="219"/>
      <c r="B66" s="74" t="s">
        <v>312</v>
      </c>
      <c r="C66" s="17" t="s">
        <v>2</v>
      </c>
      <c r="D66" s="138">
        <v>17809.859</v>
      </c>
      <c r="E66" s="138">
        <v>119.009</v>
      </c>
      <c r="F66" s="138">
        <v>119.009</v>
      </c>
      <c r="G66" s="138">
        <v>119.009</v>
      </c>
      <c r="H66" s="138">
        <v>119.01</v>
      </c>
      <c r="I66" s="138">
        <v>17659.859</v>
      </c>
      <c r="J66" s="138">
        <f>69.722</f>
        <v>69.721999999999994</v>
      </c>
      <c r="K66" s="138">
        <v>186.244</v>
      </c>
      <c r="L66" s="138">
        <v>80.325999999999993</v>
      </c>
      <c r="M66" s="138">
        <v>139.745</v>
      </c>
      <c r="N66" s="4">
        <f t="shared" si="13"/>
        <v>-150</v>
      </c>
      <c r="O66" s="4">
        <f t="shared" si="13"/>
        <v>-49.287000000000006</v>
      </c>
      <c r="P66" s="4">
        <f t="shared" si="13"/>
        <v>67.234999999999999</v>
      </c>
      <c r="Q66" s="4">
        <f t="shared" si="13"/>
        <v>-38.683000000000007</v>
      </c>
      <c r="R66" s="4">
        <f t="shared" si="13"/>
        <v>20.734999999999999</v>
      </c>
      <c r="S66" s="4">
        <v>17659.859</v>
      </c>
      <c r="T66" s="37">
        <f t="shared" si="14"/>
        <v>150</v>
      </c>
      <c r="U66" s="5"/>
      <c r="W66" s="43"/>
    </row>
    <row r="67" spans="1:23" s="39" customFormat="1" ht="33.6" customHeight="1" x14ac:dyDescent="0.2">
      <c r="A67" s="219"/>
      <c r="B67" s="90" t="s">
        <v>166</v>
      </c>
      <c r="C67" s="50" t="s">
        <v>1</v>
      </c>
      <c r="D67" s="156">
        <v>197.767</v>
      </c>
      <c r="E67" s="156"/>
      <c r="F67" s="156"/>
      <c r="G67" s="156"/>
      <c r="H67" s="156"/>
      <c r="I67" s="156">
        <v>197.18100000000001</v>
      </c>
      <c r="J67" s="156"/>
      <c r="K67" s="156"/>
      <c r="L67" s="156"/>
      <c r="M67" s="156"/>
      <c r="N67" s="10"/>
      <c r="O67" s="10"/>
      <c r="P67" s="10"/>
      <c r="Q67" s="10"/>
      <c r="R67" s="10"/>
      <c r="S67" s="10">
        <f>S68</f>
        <v>197.18100000000001</v>
      </c>
      <c r="T67" s="63">
        <f t="shared" si="14"/>
        <v>0.58599999999998431</v>
      </c>
      <c r="U67" s="5"/>
    </row>
    <row r="68" spans="1:23" s="39" customFormat="1" ht="45.6" customHeight="1" x14ac:dyDescent="0.2">
      <c r="A68" s="219"/>
      <c r="B68" s="74" t="s">
        <v>313</v>
      </c>
      <c r="C68" s="17" t="s">
        <v>2</v>
      </c>
      <c r="D68" s="157">
        <v>197.767</v>
      </c>
      <c r="E68" s="157">
        <v>0</v>
      </c>
      <c r="F68" s="157">
        <v>0</v>
      </c>
      <c r="G68" s="157">
        <v>0</v>
      </c>
      <c r="H68" s="157">
        <v>0</v>
      </c>
      <c r="I68" s="157">
        <v>197.18100000000001</v>
      </c>
      <c r="J68" s="157">
        <v>0</v>
      </c>
      <c r="K68" s="157">
        <v>0</v>
      </c>
      <c r="L68" s="157">
        <v>0</v>
      </c>
      <c r="M68" s="157">
        <v>0</v>
      </c>
      <c r="N68" s="11">
        <v>0</v>
      </c>
      <c r="O68" s="11">
        <f t="shared" si="13"/>
        <v>0</v>
      </c>
      <c r="P68" s="11">
        <f t="shared" si="13"/>
        <v>0</v>
      </c>
      <c r="Q68" s="11">
        <f t="shared" si="13"/>
        <v>0</v>
      </c>
      <c r="R68" s="11">
        <f t="shared" si="13"/>
        <v>0</v>
      </c>
      <c r="S68" s="11">
        <v>197.18100000000001</v>
      </c>
      <c r="T68" s="37">
        <f>D68-S68</f>
        <v>0.58599999999998431</v>
      </c>
      <c r="U68" s="5"/>
      <c r="W68" s="195"/>
    </row>
    <row r="69" spans="1:23" x14ac:dyDescent="0.25">
      <c r="A69" s="219">
        <v>6</v>
      </c>
      <c r="B69" s="255" t="s">
        <v>24</v>
      </c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7"/>
      <c r="U69" s="252" t="s">
        <v>252</v>
      </c>
    </row>
    <row r="70" spans="1:23" ht="29.45" customHeight="1" x14ac:dyDescent="0.25">
      <c r="A70" s="219"/>
      <c r="B70" s="90" t="s">
        <v>53</v>
      </c>
      <c r="C70" s="17" t="s">
        <v>1</v>
      </c>
      <c r="D70" s="176">
        <f>D71+D72+D73+D74</f>
        <v>50491.932999999997</v>
      </c>
      <c r="E70" s="6">
        <v>0</v>
      </c>
      <c r="F70" s="6">
        <v>0</v>
      </c>
      <c r="G70" s="6">
        <v>0</v>
      </c>
      <c r="H70" s="6">
        <v>0</v>
      </c>
      <c r="I70" s="10">
        <f>I71+I72+I73+I74</f>
        <v>35648.557999999997</v>
      </c>
      <c r="J70" s="6">
        <v>0</v>
      </c>
      <c r="K70" s="63">
        <v>0</v>
      </c>
      <c r="L70" s="180">
        <v>2696.0529999999999</v>
      </c>
      <c r="M70" s="63">
        <v>0</v>
      </c>
      <c r="N70" s="6">
        <f t="shared" ref="N70:R80" si="15">I70-D70</f>
        <v>-14843.375</v>
      </c>
      <c r="O70" s="6">
        <f t="shared" si="15"/>
        <v>0</v>
      </c>
      <c r="P70" s="6">
        <f t="shared" si="15"/>
        <v>0</v>
      </c>
      <c r="Q70" s="6">
        <f t="shared" si="15"/>
        <v>2696.0529999999999</v>
      </c>
      <c r="R70" s="6">
        <f t="shared" si="15"/>
        <v>0</v>
      </c>
      <c r="S70" s="6">
        <f>S71+S72+S73+S74</f>
        <v>35648.557999999997</v>
      </c>
      <c r="T70" s="63">
        <f>D70-S70</f>
        <v>14843.375</v>
      </c>
      <c r="U70" s="253"/>
    </row>
    <row r="71" spans="1:23" ht="25.5" x14ac:dyDescent="0.25">
      <c r="A71" s="219"/>
      <c r="B71" s="74" t="s">
        <v>401</v>
      </c>
      <c r="C71" s="17" t="s">
        <v>2</v>
      </c>
      <c r="D71" s="177">
        <v>3107.9830000000002</v>
      </c>
      <c r="E71" s="4">
        <v>0</v>
      </c>
      <c r="F71" s="4">
        <v>0</v>
      </c>
      <c r="G71" s="4">
        <v>0</v>
      </c>
      <c r="H71" s="4">
        <v>0</v>
      </c>
      <c r="I71" s="11">
        <v>3106.7829999999999</v>
      </c>
      <c r="J71" s="4">
        <v>158.61500000000001</v>
      </c>
      <c r="K71" s="45">
        <v>231.43899999999999</v>
      </c>
      <c r="L71" s="44">
        <v>422.78500000000003</v>
      </c>
      <c r="M71" s="44">
        <v>5092.9650000000001</v>
      </c>
      <c r="N71" s="4">
        <f t="shared" si="15"/>
        <v>-1.2000000000002728</v>
      </c>
      <c r="O71" s="4">
        <f t="shared" si="15"/>
        <v>158.61500000000001</v>
      </c>
      <c r="P71" s="4">
        <f t="shared" si="15"/>
        <v>231.43899999999999</v>
      </c>
      <c r="Q71" s="4">
        <f t="shared" si="15"/>
        <v>422.78500000000003</v>
      </c>
      <c r="R71" s="4">
        <f t="shared" si="15"/>
        <v>5092.9650000000001</v>
      </c>
      <c r="S71" s="4">
        <v>3106.7829999999999</v>
      </c>
      <c r="T71" s="37">
        <f>D71-S71</f>
        <v>1.2000000000002728</v>
      </c>
      <c r="U71" s="253"/>
    </row>
    <row r="72" spans="1:23" ht="38.25" x14ac:dyDescent="0.25">
      <c r="A72" s="219"/>
      <c r="B72" s="74" t="s">
        <v>402</v>
      </c>
      <c r="C72" s="17" t="s">
        <v>4</v>
      </c>
      <c r="D72" s="177">
        <v>8788</v>
      </c>
      <c r="E72" s="4">
        <v>0</v>
      </c>
      <c r="F72" s="4">
        <v>0</v>
      </c>
      <c r="G72" s="4">
        <v>0</v>
      </c>
      <c r="H72" s="4">
        <v>0</v>
      </c>
      <c r="I72" s="11">
        <v>8947.375</v>
      </c>
      <c r="J72" s="46">
        <v>21131.674999999999</v>
      </c>
      <c r="K72" s="44">
        <v>7403.0820000000003</v>
      </c>
      <c r="L72" s="44">
        <v>6377.1450000000004</v>
      </c>
      <c r="M72" s="44">
        <v>9064.2720000000008</v>
      </c>
      <c r="N72" s="4">
        <f t="shared" si="15"/>
        <v>159.375</v>
      </c>
      <c r="O72" s="4">
        <f t="shared" si="15"/>
        <v>21131.674999999999</v>
      </c>
      <c r="P72" s="4">
        <f t="shared" si="15"/>
        <v>7403.0820000000003</v>
      </c>
      <c r="Q72" s="4">
        <f t="shared" si="15"/>
        <v>6377.1450000000004</v>
      </c>
      <c r="R72" s="4">
        <f t="shared" si="15"/>
        <v>9064.2720000000008</v>
      </c>
      <c r="S72" s="4">
        <v>8947.375</v>
      </c>
      <c r="T72" s="37">
        <f>D72-S72</f>
        <v>-159.375</v>
      </c>
      <c r="U72" s="253"/>
    </row>
    <row r="73" spans="1:23" ht="25.5" x14ac:dyDescent="0.25">
      <c r="A73" s="219"/>
      <c r="B73" s="74" t="s">
        <v>403</v>
      </c>
      <c r="C73" s="17"/>
      <c r="D73" s="177">
        <v>8444.4349999999995</v>
      </c>
      <c r="E73" s="4"/>
      <c r="F73" s="4"/>
      <c r="G73" s="4"/>
      <c r="H73" s="4"/>
      <c r="I73" s="11">
        <v>8444.4</v>
      </c>
      <c r="J73" s="46"/>
      <c r="K73" s="44"/>
      <c r="L73" s="44"/>
      <c r="M73" s="44"/>
      <c r="N73" s="4"/>
      <c r="O73" s="4"/>
      <c r="P73" s="4"/>
      <c r="Q73" s="4"/>
      <c r="R73" s="4"/>
      <c r="S73" s="4">
        <v>8444.4</v>
      </c>
      <c r="T73" s="37">
        <f t="shared" ref="T73:T80" si="16">D73-S73</f>
        <v>3.4999999999854481E-2</v>
      </c>
      <c r="U73" s="253"/>
    </row>
    <row r="74" spans="1:23" ht="38.25" x14ac:dyDescent="0.25">
      <c r="A74" s="219"/>
      <c r="B74" s="74" t="s">
        <v>404</v>
      </c>
      <c r="C74" s="17" t="s">
        <v>17</v>
      </c>
      <c r="D74" s="177">
        <f>15151.515+15000</f>
        <v>30151.514999999999</v>
      </c>
      <c r="E74" s="11">
        <f t="shared" ref="E74:M74" si="17">E70+E71+E72</f>
        <v>0</v>
      </c>
      <c r="F74" s="11">
        <f t="shared" si="17"/>
        <v>0</v>
      </c>
      <c r="G74" s="11">
        <f t="shared" si="17"/>
        <v>0</v>
      </c>
      <c r="H74" s="11">
        <f t="shared" si="17"/>
        <v>0</v>
      </c>
      <c r="I74" s="11">
        <v>15150</v>
      </c>
      <c r="J74" s="11">
        <f t="shared" si="17"/>
        <v>21290.29</v>
      </c>
      <c r="K74" s="11">
        <f t="shared" si="17"/>
        <v>7634.5210000000006</v>
      </c>
      <c r="L74" s="11">
        <f t="shared" si="17"/>
        <v>9495.9830000000002</v>
      </c>
      <c r="M74" s="11">
        <f t="shared" si="17"/>
        <v>14157.237000000001</v>
      </c>
      <c r="N74" s="4">
        <f t="shared" si="15"/>
        <v>-15001.514999999999</v>
      </c>
      <c r="O74" s="4">
        <f t="shared" si="15"/>
        <v>21290.29</v>
      </c>
      <c r="P74" s="4">
        <f t="shared" si="15"/>
        <v>7634.5210000000006</v>
      </c>
      <c r="Q74" s="4">
        <f t="shared" si="15"/>
        <v>9495.9830000000002</v>
      </c>
      <c r="R74" s="4">
        <f t="shared" si="15"/>
        <v>14157.237000000001</v>
      </c>
      <c r="S74" s="4">
        <v>15150</v>
      </c>
      <c r="T74" s="37">
        <f t="shared" si="16"/>
        <v>15001.514999999999</v>
      </c>
      <c r="U74" s="253"/>
    </row>
    <row r="75" spans="1:23" ht="33" customHeight="1" x14ac:dyDescent="0.25">
      <c r="A75" s="219"/>
      <c r="B75" s="90" t="s">
        <v>54</v>
      </c>
      <c r="C75" s="50" t="s">
        <v>1</v>
      </c>
      <c r="D75" s="176">
        <f>D76</f>
        <v>1922.675</v>
      </c>
      <c r="E75" s="6">
        <v>0</v>
      </c>
      <c r="F75" s="6">
        <v>0</v>
      </c>
      <c r="G75" s="6">
        <v>0</v>
      </c>
      <c r="H75" s="6">
        <v>0</v>
      </c>
      <c r="I75" s="10">
        <f>I76</f>
        <v>1524.2639999999999</v>
      </c>
      <c r="J75" s="181">
        <v>0</v>
      </c>
      <c r="K75" s="182">
        <v>0</v>
      </c>
      <c r="L75" s="182">
        <v>0</v>
      </c>
      <c r="M75" s="182">
        <v>0</v>
      </c>
      <c r="N75" s="6">
        <f t="shared" si="15"/>
        <v>-398.41100000000006</v>
      </c>
      <c r="O75" s="6">
        <f t="shared" si="15"/>
        <v>0</v>
      </c>
      <c r="P75" s="6">
        <f t="shared" si="15"/>
        <v>0</v>
      </c>
      <c r="Q75" s="6">
        <f t="shared" si="15"/>
        <v>0</v>
      </c>
      <c r="R75" s="6">
        <f t="shared" si="15"/>
        <v>0</v>
      </c>
      <c r="S75" s="6">
        <f>S76</f>
        <v>1524.2639999999999</v>
      </c>
      <c r="T75" s="63">
        <f>D75-S75</f>
        <v>398.41100000000006</v>
      </c>
      <c r="U75" s="253"/>
    </row>
    <row r="76" spans="1:23" ht="38.25" x14ac:dyDescent="0.25">
      <c r="A76" s="219"/>
      <c r="B76" s="74" t="s">
        <v>406</v>
      </c>
      <c r="C76" s="17" t="s">
        <v>2</v>
      </c>
      <c r="D76" s="177">
        <v>1922.675</v>
      </c>
      <c r="E76" s="4">
        <v>0</v>
      </c>
      <c r="F76" s="4">
        <v>0</v>
      </c>
      <c r="G76" s="4">
        <v>0</v>
      </c>
      <c r="H76" s="4">
        <v>0</v>
      </c>
      <c r="I76" s="11">
        <v>1524.2639999999999</v>
      </c>
      <c r="J76" s="47">
        <v>0</v>
      </c>
      <c r="K76" s="48">
        <v>0</v>
      </c>
      <c r="L76" s="48">
        <v>0</v>
      </c>
      <c r="M76" s="48">
        <v>0</v>
      </c>
      <c r="N76" s="4">
        <f t="shared" si="15"/>
        <v>-398.41100000000006</v>
      </c>
      <c r="O76" s="4">
        <f t="shared" si="15"/>
        <v>0</v>
      </c>
      <c r="P76" s="4">
        <f t="shared" si="15"/>
        <v>0</v>
      </c>
      <c r="Q76" s="4">
        <f t="shared" si="15"/>
        <v>0</v>
      </c>
      <c r="R76" s="4">
        <f t="shared" si="15"/>
        <v>0</v>
      </c>
      <c r="S76" s="4">
        <v>1524.2639999999999</v>
      </c>
      <c r="T76" s="37">
        <f t="shared" si="16"/>
        <v>398.41100000000006</v>
      </c>
      <c r="U76" s="253"/>
    </row>
    <row r="77" spans="1:23" ht="28.15" customHeight="1" x14ac:dyDescent="0.25">
      <c r="A77" s="219"/>
      <c r="B77" s="90" t="s">
        <v>55</v>
      </c>
      <c r="C77" s="17" t="s">
        <v>1</v>
      </c>
      <c r="D77" s="176">
        <f>D78+D79+D80</f>
        <v>42740.979000000007</v>
      </c>
      <c r="E77" s="10">
        <v>0</v>
      </c>
      <c r="F77" s="10">
        <v>0</v>
      </c>
      <c r="G77" s="10">
        <v>0</v>
      </c>
      <c r="H77" s="10">
        <v>0</v>
      </c>
      <c r="I77" s="10">
        <f>I78+I79+I80</f>
        <v>40362.346000000005</v>
      </c>
      <c r="J77" s="181">
        <v>0</v>
      </c>
      <c r="K77" s="181">
        <v>0</v>
      </c>
      <c r="L77" s="181">
        <v>0</v>
      </c>
      <c r="M77" s="181">
        <v>0</v>
      </c>
      <c r="N77" s="6">
        <f t="shared" si="15"/>
        <v>-2378.6330000000016</v>
      </c>
      <c r="O77" s="6">
        <f t="shared" si="15"/>
        <v>0</v>
      </c>
      <c r="P77" s="6">
        <f t="shared" si="15"/>
        <v>0</v>
      </c>
      <c r="Q77" s="6">
        <f t="shared" si="15"/>
        <v>0</v>
      </c>
      <c r="R77" s="6">
        <f t="shared" si="15"/>
        <v>0</v>
      </c>
      <c r="S77" s="6">
        <f>S78+S79+S80</f>
        <v>40362.346000000005</v>
      </c>
      <c r="T77" s="63">
        <f>D77-S77</f>
        <v>2378.6330000000016</v>
      </c>
      <c r="U77" s="253"/>
    </row>
    <row r="78" spans="1:23" ht="39" x14ac:dyDescent="0.25">
      <c r="A78" s="219"/>
      <c r="B78" s="90" t="s">
        <v>405</v>
      </c>
      <c r="C78" s="17" t="s">
        <v>2</v>
      </c>
      <c r="D78" s="177">
        <v>35235.355000000003</v>
      </c>
      <c r="E78" s="11">
        <v>0</v>
      </c>
      <c r="F78" s="11">
        <v>0</v>
      </c>
      <c r="G78" s="11">
        <v>0</v>
      </c>
      <c r="H78" s="11">
        <v>0</v>
      </c>
      <c r="I78" s="11">
        <v>35923.423000000003</v>
      </c>
      <c r="J78" s="46">
        <v>51.128999999999998</v>
      </c>
      <c r="K78" s="46">
        <v>18.7</v>
      </c>
      <c r="L78" s="46">
        <v>32.198</v>
      </c>
      <c r="M78" s="46">
        <v>377.09300000000002</v>
      </c>
      <c r="N78" s="4">
        <f t="shared" si="15"/>
        <v>688.0679999999993</v>
      </c>
      <c r="O78" s="4">
        <f t="shared" si="15"/>
        <v>51.128999999999998</v>
      </c>
      <c r="P78" s="4">
        <f t="shared" si="15"/>
        <v>18.7</v>
      </c>
      <c r="Q78" s="4">
        <f t="shared" si="15"/>
        <v>32.198</v>
      </c>
      <c r="R78" s="4">
        <f t="shared" si="15"/>
        <v>377.09300000000002</v>
      </c>
      <c r="S78" s="4">
        <v>35923.423000000003</v>
      </c>
      <c r="T78" s="37">
        <f t="shared" si="16"/>
        <v>-688.0679999999993</v>
      </c>
      <c r="U78" s="253"/>
    </row>
    <row r="79" spans="1:23" ht="51" x14ac:dyDescent="0.25">
      <c r="A79" s="219"/>
      <c r="B79" s="74" t="s">
        <v>407</v>
      </c>
      <c r="C79" s="17" t="s">
        <v>4</v>
      </c>
      <c r="D79" s="177">
        <v>6030.3029999999999</v>
      </c>
      <c r="E79" s="11">
        <v>0</v>
      </c>
      <c r="F79" s="11">
        <v>0</v>
      </c>
      <c r="G79" s="11">
        <v>0</v>
      </c>
      <c r="H79" s="11">
        <v>0</v>
      </c>
      <c r="I79" s="11">
        <v>3030.3029999999999</v>
      </c>
      <c r="J79" s="46">
        <v>2677.7310000000002</v>
      </c>
      <c r="K79" s="46">
        <v>2271.4720000000002</v>
      </c>
      <c r="L79" s="46">
        <v>2400.605</v>
      </c>
      <c r="M79" s="46">
        <v>3601.223</v>
      </c>
      <c r="N79" s="4">
        <f t="shared" si="15"/>
        <v>-3000</v>
      </c>
      <c r="O79" s="4">
        <f t="shared" si="15"/>
        <v>2677.7310000000002</v>
      </c>
      <c r="P79" s="4">
        <f t="shared" si="15"/>
        <v>2271.4720000000002</v>
      </c>
      <c r="Q79" s="4">
        <f t="shared" si="15"/>
        <v>2400.605</v>
      </c>
      <c r="R79" s="4">
        <f t="shared" si="15"/>
        <v>3601.223</v>
      </c>
      <c r="S79" s="4">
        <v>3030.3029999999999</v>
      </c>
      <c r="T79" s="37">
        <f t="shared" si="16"/>
        <v>3000</v>
      </c>
      <c r="U79" s="253"/>
    </row>
    <row r="80" spans="1:23" ht="38.25" x14ac:dyDescent="0.25">
      <c r="A80" s="219"/>
      <c r="B80" s="179" t="s">
        <v>408</v>
      </c>
      <c r="C80" s="167" t="s">
        <v>17</v>
      </c>
      <c r="D80" s="178">
        <v>1475.3209999999999</v>
      </c>
      <c r="E80" s="11">
        <f t="shared" ref="E80:M80" si="18">E77+E78+E79</f>
        <v>0</v>
      </c>
      <c r="F80" s="11">
        <f t="shared" si="18"/>
        <v>0</v>
      </c>
      <c r="G80" s="11">
        <f t="shared" si="18"/>
        <v>0</v>
      </c>
      <c r="H80" s="11">
        <f t="shared" si="18"/>
        <v>0</v>
      </c>
      <c r="I80" s="11">
        <v>1408.62</v>
      </c>
      <c r="J80" s="11">
        <f t="shared" si="18"/>
        <v>2728.86</v>
      </c>
      <c r="K80" s="11">
        <f t="shared" si="18"/>
        <v>2290.172</v>
      </c>
      <c r="L80" s="11">
        <f t="shared" si="18"/>
        <v>2432.8029999999999</v>
      </c>
      <c r="M80" s="11">
        <f t="shared" si="18"/>
        <v>3978.3159999999998</v>
      </c>
      <c r="N80" s="4">
        <f t="shared" si="15"/>
        <v>-66.701000000000022</v>
      </c>
      <c r="O80" s="4">
        <f t="shared" si="15"/>
        <v>2728.86</v>
      </c>
      <c r="P80" s="4">
        <f t="shared" si="15"/>
        <v>2290.172</v>
      </c>
      <c r="Q80" s="4">
        <f t="shared" si="15"/>
        <v>2432.8029999999999</v>
      </c>
      <c r="R80" s="4">
        <f t="shared" si="15"/>
        <v>3978.3159999999998</v>
      </c>
      <c r="S80" s="4">
        <v>1408.62</v>
      </c>
      <c r="T80" s="37">
        <f t="shared" si="16"/>
        <v>66.701000000000022</v>
      </c>
      <c r="U80" s="254"/>
    </row>
    <row r="81" spans="1:24" x14ac:dyDescent="0.25">
      <c r="A81" s="219">
        <v>7</v>
      </c>
      <c r="B81" s="255" t="s">
        <v>25</v>
      </c>
      <c r="C81" s="256"/>
      <c r="D81" s="256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7"/>
      <c r="U81" s="5"/>
    </row>
    <row r="82" spans="1:24" ht="31.15" customHeight="1" x14ac:dyDescent="0.25">
      <c r="A82" s="219"/>
      <c r="B82" s="86" t="s">
        <v>56</v>
      </c>
      <c r="C82" s="50" t="s">
        <v>1</v>
      </c>
      <c r="D82" s="6">
        <f>D83</f>
        <v>3590.5340000000001</v>
      </c>
      <c r="E82" s="6">
        <v>0</v>
      </c>
      <c r="F82" s="6">
        <v>0</v>
      </c>
      <c r="G82" s="6">
        <v>0</v>
      </c>
      <c r="H82" s="6">
        <v>0</v>
      </c>
      <c r="I82" s="6">
        <f>I83</f>
        <v>3466.21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3466.21</v>
      </c>
      <c r="T82" s="63">
        <f t="shared" ref="T82" si="19">D82-I82</f>
        <v>124.32400000000007</v>
      </c>
      <c r="U82" s="5"/>
    </row>
    <row r="83" spans="1:24" ht="28.9" customHeight="1" x14ac:dyDescent="0.25">
      <c r="A83" s="219"/>
      <c r="B83" s="74" t="s">
        <v>342</v>
      </c>
      <c r="C83" s="17" t="s">
        <v>2</v>
      </c>
      <c r="D83" s="4">
        <f>546.44+3044.094</f>
        <v>3590.5340000000001</v>
      </c>
      <c r="E83" s="4">
        <v>0</v>
      </c>
      <c r="F83" s="4">
        <v>0</v>
      </c>
      <c r="G83" s="4">
        <v>0</v>
      </c>
      <c r="H83" s="4">
        <v>574.5</v>
      </c>
      <c r="I83" s="4">
        <f>502.092+2964.118</f>
        <v>3466.21</v>
      </c>
      <c r="J83" s="4">
        <v>0</v>
      </c>
      <c r="K83" s="4">
        <v>0</v>
      </c>
      <c r="L83" s="4">
        <v>0</v>
      </c>
      <c r="M83" s="4">
        <v>574.5</v>
      </c>
      <c r="N83" s="4">
        <f t="shared" ref="N83:R89" si="20">I83-D83</f>
        <v>-124.32400000000007</v>
      </c>
      <c r="O83" s="4">
        <v>0</v>
      </c>
      <c r="P83" s="4">
        <v>0</v>
      </c>
      <c r="Q83" s="4">
        <v>0</v>
      </c>
      <c r="R83" s="4">
        <f t="shared" si="20"/>
        <v>0</v>
      </c>
      <c r="S83" s="4">
        <f>502.092+2964.118</f>
        <v>3466.21</v>
      </c>
      <c r="T83" s="37">
        <f>D83-S83</f>
        <v>124.32400000000007</v>
      </c>
      <c r="U83" s="5"/>
    </row>
    <row r="84" spans="1:24" x14ac:dyDescent="0.25">
      <c r="A84" s="219">
        <v>8</v>
      </c>
      <c r="B84" s="220" t="s">
        <v>26</v>
      </c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8"/>
      <c r="U84" s="5"/>
    </row>
    <row r="85" spans="1:24" x14ac:dyDescent="0.25">
      <c r="A85" s="219"/>
      <c r="B85" s="90" t="s">
        <v>57</v>
      </c>
      <c r="C85" s="50" t="s">
        <v>1</v>
      </c>
      <c r="D85" s="6">
        <f>D86+D87</f>
        <v>20045.329999999998</v>
      </c>
      <c r="E85" s="192"/>
      <c r="F85" s="192"/>
      <c r="G85" s="192"/>
      <c r="H85" s="192"/>
      <c r="I85" s="6">
        <f>I86+I87</f>
        <v>4338.2620000000006</v>
      </c>
      <c r="J85" s="63"/>
      <c r="K85" s="63"/>
      <c r="L85" s="63"/>
      <c r="M85" s="63"/>
      <c r="N85" s="6"/>
      <c r="O85" s="6"/>
      <c r="P85" s="6"/>
      <c r="Q85" s="6"/>
      <c r="R85" s="6"/>
      <c r="S85" s="6">
        <f>S86+S87</f>
        <v>4338.2620000000006</v>
      </c>
      <c r="T85" s="63">
        <f>D85-S85</f>
        <v>15707.067999999997</v>
      </c>
      <c r="U85" s="17"/>
      <c r="W85" s="43"/>
    </row>
    <row r="86" spans="1:24" x14ac:dyDescent="0.25">
      <c r="A86" s="219"/>
      <c r="B86" s="74" t="s">
        <v>302</v>
      </c>
      <c r="C86" s="17" t="s">
        <v>2</v>
      </c>
      <c r="D86" s="4">
        <v>4338.2619999999997</v>
      </c>
      <c r="E86" s="190"/>
      <c r="F86" s="190"/>
      <c r="G86" s="190"/>
      <c r="H86" s="193"/>
      <c r="I86" s="4">
        <f>460.677+927.843+2949.742</f>
        <v>4338.2620000000006</v>
      </c>
      <c r="J86" s="37"/>
      <c r="K86" s="37"/>
      <c r="L86" s="37"/>
      <c r="M86" s="158"/>
      <c r="N86" s="4"/>
      <c r="O86" s="4"/>
      <c r="P86" s="4"/>
      <c r="Q86" s="4"/>
      <c r="R86" s="4"/>
      <c r="S86" s="4">
        <f>460.677+927.843+2949.742</f>
        <v>4338.2620000000006</v>
      </c>
      <c r="T86" s="37">
        <f>D86-I86</f>
        <v>0</v>
      </c>
      <c r="U86" s="17"/>
    </row>
    <row r="87" spans="1:24" ht="79.900000000000006" customHeight="1" x14ac:dyDescent="0.25">
      <c r="A87" s="219"/>
      <c r="B87" s="99" t="s">
        <v>317</v>
      </c>
      <c r="C87" s="17"/>
      <c r="D87" s="4">
        <v>15707.067999999999</v>
      </c>
      <c r="E87" s="190"/>
      <c r="F87" s="190"/>
      <c r="G87" s="190"/>
      <c r="H87" s="193"/>
      <c r="I87" s="4">
        <v>0</v>
      </c>
      <c r="J87" s="37"/>
      <c r="K87" s="37"/>
      <c r="L87" s="37"/>
      <c r="M87" s="158"/>
      <c r="N87" s="4"/>
      <c r="O87" s="4"/>
      <c r="P87" s="4"/>
      <c r="Q87" s="4"/>
      <c r="R87" s="4"/>
      <c r="S87" s="4">
        <v>0</v>
      </c>
      <c r="T87" s="37">
        <f>D87-S87</f>
        <v>15707.067999999999</v>
      </c>
      <c r="U87" s="17"/>
    </row>
    <row r="88" spans="1:24" ht="33.6" customHeight="1" x14ac:dyDescent="0.25">
      <c r="A88" s="219"/>
      <c r="B88" s="159" t="s">
        <v>58</v>
      </c>
      <c r="C88" s="50" t="s">
        <v>1</v>
      </c>
      <c r="D88" s="6">
        <f>D89+D90</f>
        <v>35069.404999999999</v>
      </c>
      <c r="E88" s="63"/>
      <c r="F88" s="63"/>
      <c r="G88" s="63"/>
      <c r="H88" s="63"/>
      <c r="I88" s="6">
        <f>I89+I90</f>
        <v>30665.032999999999</v>
      </c>
      <c r="J88" s="63"/>
      <c r="K88" s="63"/>
      <c r="L88" s="63"/>
      <c r="M88" s="63"/>
      <c r="N88" s="6"/>
      <c r="O88" s="6"/>
      <c r="P88" s="6"/>
      <c r="Q88" s="6"/>
      <c r="R88" s="6"/>
      <c r="S88" s="6">
        <f>S89</f>
        <v>28787.484</v>
      </c>
      <c r="T88" s="63">
        <f>D88-S88</f>
        <v>6281.9209999999985</v>
      </c>
      <c r="U88" s="17"/>
      <c r="W88" s="43"/>
    </row>
    <row r="89" spans="1:24" ht="103.15" customHeight="1" x14ac:dyDescent="0.25">
      <c r="A89" s="219"/>
      <c r="B89" s="74" t="s">
        <v>318</v>
      </c>
      <c r="C89" s="17" t="s">
        <v>2</v>
      </c>
      <c r="D89" s="4">
        <v>30424.805</v>
      </c>
      <c r="E89" s="37">
        <v>0</v>
      </c>
      <c r="F89" s="37">
        <v>0</v>
      </c>
      <c r="G89" s="37">
        <v>0</v>
      </c>
      <c r="H89" s="37">
        <v>0</v>
      </c>
      <c r="I89" s="4">
        <v>25981.17</v>
      </c>
      <c r="J89" s="37">
        <v>0</v>
      </c>
      <c r="K89" s="37">
        <v>0</v>
      </c>
      <c r="L89" s="37">
        <v>0</v>
      </c>
      <c r="M89" s="37">
        <v>0</v>
      </c>
      <c r="N89" s="4">
        <f t="shared" si="20"/>
        <v>-4443.635000000002</v>
      </c>
      <c r="O89" s="4">
        <f t="shared" si="20"/>
        <v>0</v>
      </c>
      <c r="P89" s="4">
        <f t="shared" si="20"/>
        <v>0</v>
      </c>
      <c r="Q89" s="4">
        <f t="shared" si="20"/>
        <v>0</v>
      </c>
      <c r="R89" s="4">
        <f t="shared" si="20"/>
        <v>0</v>
      </c>
      <c r="S89" s="4">
        <v>28787.484</v>
      </c>
      <c r="T89" s="37">
        <f>D89-S89</f>
        <v>1637.3209999999999</v>
      </c>
      <c r="U89" s="17"/>
    </row>
    <row r="90" spans="1:24" ht="92.45" customHeight="1" x14ac:dyDescent="0.25">
      <c r="A90" s="219"/>
      <c r="B90" s="74" t="s">
        <v>319</v>
      </c>
      <c r="C90" s="17" t="s">
        <v>4</v>
      </c>
      <c r="D90" s="4">
        <v>4644.6000000000004</v>
      </c>
      <c r="E90" s="37"/>
      <c r="F90" s="37"/>
      <c r="G90" s="37"/>
      <c r="H90" s="4"/>
      <c r="I90" s="4">
        <v>4683.8630000000003</v>
      </c>
      <c r="J90" s="37"/>
      <c r="K90" s="37"/>
      <c r="L90" s="37"/>
      <c r="M90" s="4"/>
      <c r="N90" s="6"/>
      <c r="O90" s="4"/>
      <c r="P90" s="4"/>
      <c r="Q90" s="4"/>
      <c r="R90" s="4"/>
      <c r="S90" s="4">
        <v>0</v>
      </c>
      <c r="T90" s="37">
        <f>D90-S90</f>
        <v>4644.6000000000004</v>
      </c>
      <c r="U90" s="17" t="s">
        <v>212</v>
      </c>
    </row>
    <row r="91" spans="1:24" x14ac:dyDescent="0.25">
      <c r="A91" s="219">
        <v>9</v>
      </c>
      <c r="B91" s="220" t="s">
        <v>27</v>
      </c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247"/>
      <c r="S91" s="247"/>
      <c r="T91" s="248"/>
      <c r="U91" s="5"/>
    </row>
    <row r="92" spans="1:24" ht="36.6" customHeight="1" x14ac:dyDescent="0.25">
      <c r="A92" s="219"/>
      <c r="B92" s="86" t="s">
        <v>59</v>
      </c>
      <c r="C92" s="50"/>
      <c r="D92" s="6">
        <f>D93</f>
        <v>1114.6420000000001</v>
      </c>
      <c r="E92" s="6"/>
      <c r="F92" s="6"/>
      <c r="G92" s="6"/>
      <c r="H92" s="6"/>
      <c r="I92" s="6">
        <f>I93</f>
        <v>1107.4839999999999</v>
      </c>
      <c r="J92" s="6"/>
      <c r="K92" s="6"/>
      <c r="L92" s="6"/>
      <c r="M92" s="6"/>
      <c r="N92" s="6"/>
      <c r="O92" s="6"/>
      <c r="P92" s="6"/>
      <c r="Q92" s="6"/>
      <c r="R92" s="6"/>
      <c r="S92" s="6">
        <f>S93</f>
        <v>1107.4839999999999</v>
      </c>
      <c r="T92" s="63">
        <f>D92-S92</f>
        <v>7.1580000000001291</v>
      </c>
      <c r="U92" s="5"/>
      <c r="W92" s="43"/>
      <c r="X92" s="43"/>
    </row>
    <row r="93" spans="1:24" x14ac:dyDescent="0.25">
      <c r="A93" s="219"/>
      <c r="B93" s="74" t="s">
        <v>302</v>
      </c>
      <c r="C93" s="17"/>
      <c r="D93" s="4">
        <v>1114.6420000000001</v>
      </c>
      <c r="E93" s="4"/>
      <c r="F93" s="4"/>
      <c r="G93" s="4"/>
      <c r="H93" s="4"/>
      <c r="I93" s="4">
        <v>1107.4839999999999</v>
      </c>
      <c r="J93" s="4"/>
      <c r="K93" s="4"/>
      <c r="L93" s="4"/>
      <c r="M93" s="4"/>
      <c r="N93" s="4"/>
      <c r="O93" s="4"/>
      <c r="P93" s="4"/>
      <c r="Q93" s="4"/>
      <c r="R93" s="4"/>
      <c r="S93" s="4">
        <v>1107.4839999999999</v>
      </c>
      <c r="T93" s="37">
        <f>D93-S93</f>
        <v>7.1580000000001291</v>
      </c>
      <c r="U93" s="5"/>
    </row>
    <row r="94" spans="1:24" ht="37.9" customHeight="1" x14ac:dyDescent="0.25">
      <c r="A94" s="219"/>
      <c r="B94" s="86" t="s">
        <v>60</v>
      </c>
      <c r="C94" s="50"/>
      <c r="D94" s="6">
        <f>D95</f>
        <v>970.9</v>
      </c>
      <c r="E94" s="6"/>
      <c r="F94" s="6"/>
      <c r="G94" s="6"/>
      <c r="H94" s="6"/>
      <c r="I94" s="6">
        <f>I95</f>
        <v>944.09100000000001</v>
      </c>
      <c r="J94" s="6"/>
      <c r="K94" s="6"/>
      <c r="L94" s="6"/>
      <c r="M94" s="6"/>
      <c r="N94" s="6"/>
      <c r="O94" s="6"/>
      <c r="P94" s="6"/>
      <c r="Q94" s="6"/>
      <c r="R94" s="6"/>
      <c r="S94" s="6">
        <f>S95</f>
        <v>944.09100000000001</v>
      </c>
      <c r="T94" s="37">
        <f>D94-S94</f>
        <v>26.808999999999969</v>
      </c>
      <c r="U94" s="5"/>
    </row>
    <row r="95" spans="1:24" x14ac:dyDescent="0.25">
      <c r="A95" s="219"/>
      <c r="B95" s="74" t="s">
        <v>303</v>
      </c>
      <c r="C95" s="17"/>
      <c r="D95" s="4">
        <v>970.9</v>
      </c>
      <c r="E95" s="4"/>
      <c r="F95" s="4"/>
      <c r="G95" s="4"/>
      <c r="H95" s="4"/>
      <c r="I95" s="4">
        <v>944.09100000000001</v>
      </c>
      <c r="J95" s="4"/>
      <c r="K95" s="4"/>
      <c r="L95" s="4"/>
      <c r="M95" s="4"/>
      <c r="N95" s="4"/>
      <c r="O95" s="4"/>
      <c r="P95" s="4"/>
      <c r="Q95" s="4"/>
      <c r="R95" s="4"/>
      <c r="S95" s="4">
        <v>944.09100000000001</v>
      </c>
      <c r="T95" s="37">
        <f>D95-S95</f>
        <v>26.808999999999969</v>
      </c>
      <c r="U95" s="5"/>
    </row>
    <row r="96" spans="1:24" x14ac:dyDescent="0.25">
      <c r="A96" s="252">
        <v>10</v>
      </c>
      <c r="B96" s="246" t="s">
        <v>28</v>
      </c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2"/>
      <c r="U96" s="168"/>
    </row>
    <row r="97" spans="1:23" ht="31.15" customHeight="1" x14ac:dyDescent="0.25">
      <c r="A97" s="253"/>
      <c r="B97" s="86" t="s">
        <v>61</v>
      </c>
      <c r="C97" s="50" t="s">
        <v>1</v>
      </c>
      <c r="D97" s="6">
        <f>D98+D99</f>
        <v>9276.3709999999992</v>
      </c>
      <c r="E97" s="6"/>
      <c r="F97" s="6"/>
      <c r="G97" s="6"/>
      <c r="H97" s="6"/>
      <c r="I97" s="6">
        <f>I98+I99</f>
        <v>9068.9030000000002</v>
      </c>
      <c r="J97" s="6">
        <v>0</v>
      </c>
      <c r="K97" s="6">
        <v>0</v>
      </c>
      <c r="L97" s="6">
        <v>0</v>
      </c>
      <c r="M97" s="6">
        <v>0</v>
      </c>
      <c r="N97" s="6">
        <f t="shared" ref="N97:R103" si="21">I97-D97</f>
        <v>-207.46799999999894</v>
      </c>
      <c r="O97" s="6">
        <f t="shared" si="21"/>
        <v>0</v>
      </c>
      <c r="P97" s="6">
        <f t="shared" si="21"/>
        <v>0</v>
      </c>
      <c r="Q97" s="6">
        <f t="shared" si="21"/>
        <v>0</v>
      </c>
      <c r="R97" s="6">
        <f t="shared" si="21"/>
        <v>0</v>
      </c>
      <c r="S97" s="6">
        <f>S98+S99</f>
        <v>9068.9030000000002</v>
      </c>
      <c r="T97" s="63">
        <f>D97-S97</f>
        <v>207.46799999999894</v>
      </c>
      <c r="U97" s="258"/>
      <c r="W97" s="43"/>
    </row>
    <row r="98" spans="1:23" x14ac:dyDescent="0.25">
      <c r="A98" s="253"/>
      <c r="B98" s="74" t="s">
        <v>303</v>
      </c>
      <c r="C98" s="17" t="s">
        <v>2</v>
      </c>
      <c r="D98" s="4">
        <v>2115.6669999999999</v>
      </c>
      <c r="E98" s="4"/>
      <c r="F98" s="4"/>
      <c r="G98" s="4"/>
      <c r="H98" s="4"/>
      <c r="I98" s="4">
        <v>2014.325</v>
      </c>
      <c r="J98" s="4">
        <v>0</v>
      </c>
      <c r="K98" s="4">
        <v>0</v>
      </c>
      <c r="L98" s="4">
        <v>0</v>
      </c>
      <c r="M98" s="4">
        <v>0</v>
      </c>
      <c r="N98" s="4">
        <f t="shared" si="21"/>
        <v>-101.34199999999987</v>
      </c>
      <c r="O98" s="4">
        <f t="shared" si="21"/>
        <v>0</v>
      </c>
      <c r="P98" s="4">
        <f t="shared" si="21"/>
        <v>0</v>
      </c>
      <c r="Q98" s="4">
        <f t="shared" si="21"/>
        <v>0</v>
      </c>
      <c r="R98" s="4">
        <f t="shared" si="21"/>
        <v>0</v>
      </c>
      <c r="S98" s="4">
        <v>2014.325</v>
      </c>
      <c r="T98" s="37">
        <f>D98-I98</f>
        <v>101.34199999999987</v>
      </c>
      <c r="U98" s="259"/>
    </row>
    <row r="99" spans="1:23" ht="25.5" x14ac:dyDescent="0.25">
      <c r="A99" s="253"/>
      <c r="B99" s="74" t="s">
        <v>314</v>
      </c>
      <c r="C99" s="17" t="s">
        <v>4</v>
      </c>
      <c r="D99" s="4">
        <v>7160.7039999999997</v>
      </c>
      <c r="E99" s="138"/>
      <c r="F99" s="138"/>
      <c r="G99" s="138"/>
      <c r="H99" s="138"/>
      <c r="I99" s="4">
        <v>7054.5780000000004</v>
      </c>
      <c r="J99" s="138">
        <v>1335.376</v>
      </c>
      <c r="K99" s="138">
        <f>1597.648+417.3667</f>
        <v>2015.0146999999999</v>
      </c>
      <c r="L99" s="138">
        <f>1757.361+82.98194</f>
        <v>1840.34294</v>
      </c>
      <c r="M99" s="138">
        <f>1910.023+499.00632</f>
        <v>2409.0293200000001</v>
      </c>
      <c r="N99" s="4">
        <f t="shared" si="21"/>
        <v>-106.12599999999929</v>
      </c>
      <c r="O99" s="4">
        <f t="shared" si="21"/>
        <v>1335.376</v>
      </c>
      <c r="P99" s="4">
        <f t="shared" si="21"/>
        <v>2015.0146999999999</v>
      </c>
      <c r="Q99" s="4">
        <f t="shared" si="21"/>
        <v>1840.34294</v>
      </c>
      <c r="R99" s="4">
        <f t="shared" si="21"/>
        <v>2409.0293200000001</v>
      </c>
      <c r="S99" s="4">
        <v>7054.5780000000004</v>
      </c>
      <c r="T99" s="37">
        <f>D99-I99</f>
        <v>106.12599999999929</v>
      </c>
      <c r="U99" s="259"/>
    </row>
    <row r="100" spans="1:23" ht="34.15" customHeight="1" x14ac:dyDescent="0.25">
      <c r="A100" s="253"/>
      <c r="B100" s="90" t="s">
        <v>62</v>
      </c>
      <c r="C100" s="50" t="s">
        <v>1</v>
      </c>
      <c r="D100" s="6">
        <f>D101</f>
        <v>4195.2</v>
      </c>
      <c r="E100" s="6"/>
      <c r="F100" s="6"/>
      <c r="G100" s="6"/>
      <c r="H100" s="6"/>
      <c r="I100" s="6">
        <f>I101</f>
        <v>4195.2</v>
      </c>
      <c r="J100" s="6"/>
      <c r="K100" s="6"/>
      <c r="L100" s="6"/>
      <c r="M100" s="6"/>
      <c r="N100" s="6"/>
      <c r="O100" s="6"/>
      <c r="P100" s="6"/>
      <c r="Q100" s="6"/>
      <c r="R100" s="6"/>
      <c r="S100" s="6">
        <f>S101</f>
        <v>4195.2</v>
      </c>
      <c r="T100" s="37">
        <f t="shared" ref="T100:T101" si="22">D100-I100</f>
        <v>0</v>
      </c>
      <c r="U100" s="258"/>
    </row>
    <row r="101" spans="1:23" x14ac:dyDescent="0.25">
      <c r="A101" s="253"/>
      <c r="B101" s="74" t="s">
        <v>303</v>
      </c>
      <c r="C101" s="17" t="s">
        <v>2</v>
      </c>
      <c r="D101" s="4">
        <v>4195.2</v>
      </c>
      <c r="E101" s="4"/>
      <c r="F101" s="4"/>
      <c r="G101" s="4"/>
      <c r="H101" s="4"/>
      <c r="I101" s="4">
        <v>4195.2</v>
      </c>
      <c r="J101" s="4"/>
      <c r="K101" s="4"/>
      <c r="L101" s="4"/>
      <c r="M101" s="4"/>
      <c r="N101" s="4"/>
      <c r="O101" s="4"/>
      <c r="P101" s="4"/>
      <c r="Q101" s="4"/>
      <c r="R101" s="4"/>
      <c r="S101" s="4">
        <v>4195.2</v>
      </c>
      <c r="T101" s="37">
        <f t="shared" si="22"/>
        <v>0</v>
      </c>
      <c r="U101" s="259"/>
    </row>
    <row r="102" spans="1:23" ht="46.9" customHeight="1" x14ac:dyDescent="0.25">
      <c r="A102" s="253"/>
      <c r="B102" s="160" t="s">
        <v>63</v>
      </c>
      <c r="C102" s="50" t="s">
        <v>1</v>
      </c>
      <c r="D102" s="6">
        <f>D103</f>
        <v>3000</v>
      </c>
      <c r="E102" s="6"/>
      <c r="F102" s="6"/>
      <c r="G102" s="6"/>
      <c r="H102" s="6"/>
      <c r="I102" s="6">
        <f>I103</f>
        <v>3000</v>
      </c>
      <c r="J102" s="6"/>
      <c r="K102" s="6"/>
      <c r="L102" s="6"/>
      <c r="M102" s="6"/>
      <c r="N102" s="6"/>
      <c r="O102" s="6"/>
      <c r="P102" s="6"/>
      <c r="Q102" s="6"/>
      <c r="R102" s="6"/>
      <c r="S102" s="6">
        <f>S103</f>
        <v>3000</v>
      </c>
      <c r="T102" s="63">
        <f>D102-S102</f>
        <v>0</v>
      </c>
      <c r="U102" s="258"/>
    </row>
    <row r="103" spans="1:23" x14ac:dyDescent="0.25">
      <c r="A103" s="253"/>
      <c r="B103" s="74" t="s">
        <v>303</v>
      </c>
      <c r="C103" s="17" t="s">
        <v>2</v>
      </c>
      <c r="D103" s="4">
        <v>3000</v>
      </c>
      <c r="E103" s="4">
        <v>0</v>
      </c>
      <c r="F103" s="4">
        <v>0</v>
      </c>
      <c r="G103" s="4">
        <v>0</v>
      </c>
      <c r="H103" s="4">
        <v>1800</v>
      </c>
      <c r="I103" s="4">
        <v>3000</v>
      </c>
      <c r="J103" s="4">
        <v>0</v>
      </c>
      <c r="K103" s="4">
        <v>0</v>
      </c>
      <c r="L103" s="4">
        <v>0</v>
      </c>
      <c r="M103" s="3">
        <v>1799.99</v>
      </c>
      <c r="N103" s="4">
        <f t="shared" si="21"/>
        <v>0</v>
      </c>
      <c r="O103" s="4">
        <f t="shared" si="21"/>
        <v>0</v>
      </c>
      <c r="P103" s="4">
        <f t="shared" si="21"/>
        <v>0</v>
      </c>
      <c r="Q103" s="4">
        <f t="shared" si="21"/>
        <v>0</v>
      </c>
      <c r="R103" s="4">
        <f t="shared" si="21"/>
        <v>-9.9999999999909051E-3</v>
      </c>
      <c r="S103" s="4">
        <v>3000</v>
      </c>
      <c r="T103" s="37">
        <f t="shared" ref="T103:T137" si="23">D103-I103</f>
        <v>0</v>
      </c>
      <c r="U103" s="259"/>
    </row>
    <row r="104" spans="1:23" x14ac:dyDescent="0.25">
      <c r="A104" s="219">
        <v>11</v>
      </c>
      <c r="B104" s="220" t="s">
        <v>29</v>
      </c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247"/>
      <c r="R104" s="247"/>
      <c r="S104" s="247"/>
      <c r="T104" s="248"/>
      <c r="U104" s="17"/>
    </row>
    <row r="105" spans="1:23" ht="61.15" customHeight="1" x14ac:dyDescent="0.25">
      <c r="A105" s="219"/>
      <c r="B105" s="160" t="s">
        <v>64</v>
      </c>
      <c r="C105" s="164"/>
      <c r="D105" s="161">
        <v>191690.68400000001</v>
      </c>
      <c r="E105" s="161">
        <v>0</v>
      </c>
      <c r="F105" s="161">
        <v>0</v>
      </c>
      <c r="G105" s="161">
        <v>0</v>
      </c>
      <c r="H105" s="161">
        <v>0</v>
      </c>
      <c r="I105" s="161">
        <v>118246.711</v>
      </c>
      <c r="J105" s="161">
        <v>620.22500000000002</v>
      </c>
      <c r="K105" s="161">
        <v>1128.3895299999999</v>
      </c>
      <c r="L105" s="161">
        <v>1226.9645499999999</v>
      </c>
      <c r="M105" s="161">
        <v>7450.09692</v>
      </c>
      <c r="N105" s="161">
        <f t="shared" ref="N105:R107" si="24">I105-D105</f>
        <v>-73443.973000000013</v>
      </c>
      <c r="O105" s="161">
        <f t="shared" si="24"/>
        <v>620.22500000000002</v>
      </c>
      <c r="P105" s="161">
        <f t="shared" si="24"/>
        <v>1128.3895299999999</v>
      </c>
      <c r="Q105" s="161">
        <f t="shared" si="24"/>
        <v>1226.9645499999999</v>
      </c>
      <c r="R105" s="161">
        <f t="shared" si="24"/>
        <v>7450.09692</v>
      </c>
      <c r="S105" s="161">
        <v>188246.71100000001</v>
      </c>
      <c r="T105" s="162">
        <f>D105-S105</f>
        <v>3443.9729999999981</v>
      </c>
      <c r="U105" s="17"/>
    </row>
    <row r="106" spans="1:23" ht="33.6" customHeight="1" x14ac:dyDescent="0.25">
      <c r="A106" s="219"/>
      <c r="B106" s="160" t="s">
        <v>65</v>
      </c>
      <c r="C106" s="164"/>
      <c r="D106" s="161">
        <v>72.451999999999998</v>
      </c>
      <c r="E106" s="161">
        <v>0</v>
      </c>
      <c r="F106" s="161">
        <v>0</v>
      </c>
      <c r="G106" s="161">
        <v>0</v>
      </c>
      <c r="H106" s="161">
        <v>0</v>
      </c>
      <c r="I106" s="161">
        <v>72.450999999999993</v>
      </c>
      <c r="J106" s="161">
        <v>0</v>
      </c>
      <c r="K106" s="161">
        <v>0</v>
      </c>
      <c r="L106" s="161">
        <v>0</v>
      </c>
      <c r="M106" s="161">
        <v>0</v>
      </c>
      <c r="N106" s="161">
        <f t="shared" si="24"/>
        <v>-1.0000000000047748E-3</v>
      </c>
      <c r="O106" s="161">
        <f t="shared" si="24"/>
        <v>0</v>
      </c>
      <c r="P106" s="161">
        <f t="shared" si="24"/>
        <v>0</v>
      </c>
      <c r="Q106" s="161">
        <f t="shared" si="24"/>
        <v>0</v>
      </c>
      <c r="R106" s="161">
        <f t="shared" si="24"/>
        <v>0</v>
      </c>
      <c r="S106" s="161">
        <v>72.450999999999993</v>
      </c>
      <c r="T106" s="162">
        <f t="shared" si="23"/>
        <v>1.0000000000047748E-3</v>
      </c>
      <c r="U106" s="17"/>
    </row>
    <row r="107" spans="1:23" ht="31.9" customHeight="1" x14ac:dyDescent="0.25">
      <c r="A107" s="219"/>
      <c r="B107" s="160" t="s">
        <v>66</v>
      </c>
      <c r="C107" s="164"/>
      <c r="D107" s="161">
        <v>15821.784</v>
      </c>
      <c r="E107" s="161">
        <v>0</v>
      </c>
      <c r="F107" s="161">
        <v>0</v>
      </c>
      <c r="G107" s="161">
        <v>0</v>
      </c>
      <c r="H107" s="161">
        <v>0</v>
      </c>
      <c r="I107" s="161">
        <v>15820.067999999999</v>
      </c>
      <c r="J107" s="161">
        <v>0</v>
      </c>
      <c r="K107" s="161">
        <v>0</v>
      </c>
      <c r="L107" s="161">
        <v>0</v>
      </c>
      <c r="M107" s="161">
        <v>0</v>
      </c>
      <c r="N107" s="161">
        <f t="shared" si="24"/>
        <v>-1.7160000000003492</v>
      </c>
      <c r="O107" s="161">
        <f t="shared" si="24"/>
        <v>0</v>
      </c>
      <c r="P107" s="161">
        <f t="shared" si="24"/>
        <v>0</v>
      </c>
      <c r="Q107" s="161">
        <f t="shared" si="24"/>
        <v>0</v>
      </c>
      <c r="R107" s="161">
        <f t="shared" si="24"/>
        <v>0</v>
      </c>
      <c r="S107" s="161">
        <v>15820.067999999999</v>
      </c>
      <c r="T107" s="162">
        <f t="shared" si="23"/>
        <v>1.7160000000003492</v>
      </c>
      <c r="U107" s="17"/>
    </row>
    <row r="108" spans="1:23" x14ac:dyDescent="0.25">
      <c r="A108" s="219">
        <v>12</v>
      </c>
      <c r="B108" s="220" t="s">
        <v>30</v>
      </c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247"/>
      <c r="S108" s="247"/>
      <c r="T108" s="248"/>
      <c r="U108" s="17"/>
    </row>
    <row r="109" spans="1:23" ht="34.15" customHeight="1" x14ac:dyDescent="0.25">
      <c r="A109" s="219"/>
      <c r="B109" s="90" t="s">
        <v>67</v>
      </c>
      <c r="C109" s="50" t="s">
        <v>1</v>
      </c>
      <c r="D109" s="6">
        <f>D110+D111+D112+D113+D114+D115+D116+D117</f>
        <v>362.98887000000002</v>
      </c>
      <c r="E109" s="6"/>
      <c r="F109" s="6"/>
      <c r="G109" s="6"/>
      <c r="H109" s="6"/>
      <c r="I109" s="6">
        <f>I110+I111+I112+I113+I114+I115+I116+I117</f>
        <v>362.98887000000002</v>
      </c>
      <c r="J109" s="6">
        <v>0</v>
      </c>
      <c r="K109" s="6">
        <v>0</v>
      </c>
      <c r="L109" s="6">
        <v>0</v>
      </c>
      <c r="M109" s="7">
        <v>0</v>
      </c>
      <c r="N109" s="6">
        <f t="shared" ref="N109:R123" si="25">I109-D109</f>
        <v>0</v>
      </c>
      <c r="O109" s="6">
        <f t="shared" si="25"/>
        <v>0</v>
      </c>
      <c r="P109" s="6">
        <f t="shared" si="25"/>
        <v>0</v>
      </c>
      <c r="Q109" s="6">
        <f t="shared" si="25"/>
        <v>0</v>
      </c>
      <c r="R109" s="6">
        <f t="shared" si="25"/>
        <v>0</v>
      </c>
      <c r="S109" s="6">
        <f>S110+S111+S112+S113+S114+S115+S116+S117</f>
        <v>362.98887000000002</v>
      </c>
      <c r="T109" s="63">
        <f t="shared" si="23"/>
        <v>0</v>
      </c>
      <c r="U109" s="5"/>
    </row>
    <row r="110" spans="1:23" ht="48.6" customHeight="1" x14ac:dyDescent="0.25">
      <c r="A110" s="219"/>
      <c r="B110" s="74" t="s">
        <v>363</v>
      </c>
      <c r="C110" s="17" t="s">
        <v>2</v>
      </c>
      <c r="D110" s="11">
        <v>5.407</v>
      </c>
      <c r="E110" s="11"/>
      <c r="F110" s="11"/>
      <c r="G110" s="11"/>
      <c r="H110" s="11"/>
      <c r="I110" s="11">
        <v>5.407</v>
      </c>
      <c r="J110" s="4">
        <v>0</v>
      </c>
      <c r="K110" s="4">
        <v>0</v>
      </c>
      <c r="L110" s="4">
        <v>0</v>
      </c>
      <c r="M110" s="4">
        <v>238.40299999999999</v>
      </c>
      <c r="N110" s="4">
        <f t="shared" si="25"/>
        <v>0</v>
      </c>
      <c r="O110" s="4">
        <f t="shared" si="25"/>
        <v>0</v>
      </c>
      <c r="P110" s="4">
        <f t="shared" si="25"/>
        <v>0</v>
      </c>
      <c r="Q110" s="4">
        <f t="shared" si="25"/>
        <v>0</v>
      </c>
      <c r="R110" s="4">
        <f t="shared" si="25"/>
        <v>238.40299999999999</v>
      </c>
      <c r="S110" s="4">
        <v>5.407</v>
      </c>
      <c r="T110" s="37">
        <f t="shared" si="23"/>
        <v>0</v>
      </c>
      <c r="U110" s="5"/>
    </row>
    <row r="111" spans="1:23" ht="31.15" customHeight="1" x14ac:dyDescent="0.25">
      <c r="A111" s="219"/>
      <c r="B111" s="74" t="s">
        <v>365</v>
      </c>
      <c r="C111" s="17"/>
      <c r="D111" s="11">
        <v>40</v>
      </c>
      <c r="E111" s="11"/>
      <c r="F111" s="11"/>
      <c r="G111" s="11"/>
      <c r="H111" s="11"/>
      <c r="I111" s="11">
        <v>40</v>
      </c>
      <c r="J111" s="4"/>
      <c r="K111" s="4"/>
      <c r="L111" s="4"/>
      <c r="M111" s="4"/>
      <c r="N111" s="4"/>
      <c r="O111" s="4"/>
      <c r="P111" s="4"/>
      <c r="Q111" s="4"/>
      <c r="R111" s="4"/>
      <c r="S111" s="4">
        <v>40</v>
      </c>
      <c r="T111" s="37">
        <f t="shared" si="23"/>
        <v>0</v>
      </c>
      <c r="U111" s="5"/>
    </row>
    <row r="112" spans="1:23" ht="49.9" customHeight="1" x14ac:dyDescent="0.25">
      <c r="A112" s="219"/>
      <c r="B112" s="89" t="s">
        <v>364</v>
      </c>
      <c r="C112" s="17"/>
      <c r="D112" s="11">
        <v>31.221309999999999</v>
      </c>
      <c r="E112" s="11"/>
      <c r="F112" s="11"/>
      <c r="G112" s="11"/>
      <c r="H112" s="11"/>
      <c r="I112" s="11">
        <v>31.221309999999999</v>
      </c>
      <c r="J112" s="4"/>
      <c r="K112" s="4"/>
      <c r="L112" s="4"/>
      <c r="M112" s="4"/>
      <c r="N112" s="4"/>
      <c r="O112" s="4"/>
      <c r="P112" s="4"/>
      <c r="Q112" s="4"/>
      <c r="R112" s="4"/>
      <c r="S112" s="4">
        <v>31.221309999999999</v>
      </c>
      <c r="T112" s="37">
        <f t="shared" si="23"/>
        <v>0</v>
      </c>
      <c r="U112" s="5"/>
    </row>
    <row r="113" spans="1:21" ht="27" customHeight="1" x14ac:dyDescent="0.25">
      <c r="A113" s="219"/>
      <c r="B113" s="163" t="s">
        <v>366</v>
      </c>
      <c r="C113" s="17"/>
      <c r="D113" s="11">
        <v>92.685000000000002</v>
      </c>
      <c r="E113" s="11"/>
      <c r="F113" s="11"/>
      <c r="G113" s="11"/>
      <c r="H113" s="11"/>
      <c r="I113" s="11">
        <v>92.685000000000002</v>
      </c>
      <c r="J113" s="4"/>
      <c r="K113" s="4"/>
      <c r="L113" s="4"/>
      <c r="M113" s="4"/>
      <c r="N113" s="4"/>
      <c r="O113" s="4"/>
      <c r="P113" s="4"/>
      <c r="Q113" s="4"/>
      <c r="R113" s="4"/>
      <c r="S113" s="4">
        <v>92.685000000000002</v>
      </c>
      <c r="T113" s="37">
        <f t="shared" si="23"/>
        <v>0</v>
      </c>
      <c r="U113" s="5"/>
    </row>
    <row r="114" spans="1:21" ht="28.15" customHeight="1" x14ac:dyDescent="0.25">
      <c r="A114" s="219"/>
      <c r="B114" s="163" t="s">
        <v>367</v>
      </c>
      <c r="C114" s="17"/>
      <c r="D114" s="11">
        <v>25.843689999999999</v>
      </c>
      <c r="E114" s="11"/>
      <c r="F114" s="11"/>
      <c r="G114" s="11"/>
      <c r="H114" s="11"/>
      <c r="I114" s="11">
        <v>25.843689999999999</v>
      </c>
      <c r="J114" s="4"/>
      <c r="K114" s="4"/>
      <c r="L114" s="4"/>
      <c r="M114" s="4"/>
      <c r="N114" s="4"/>
      <c r="O114" s="4"/>
      <c r="P114" s="4"/>
      <c r="Q114" s="4"/>
      <c r="R114" s="4"/>
      <c r="S114" s="4">
        <v>25.843689999999999</v>
      </c>
      <c r="T114" s="37">
        <f t="shared" si="23"/>
        <v>0</v>
      </c>
      <c r="U114" s="5"/>
    </row>
    <row r="115" spans="1:21" ht="35.450000000000003" customHeight="1" x14ac:dyDescent="0.25">
      <c r="A115" s="219"/>
      <c r="B115" s="74" t="s">
        <v>368</v>
      </c>
      <c r="C115" s="17"/>
      <c r="D115" s="11">
        <v>114.843</v>
      </c>
      <c r="E115" s="11"/>
      <c r="F115" s="11"/>
      <c r="G115" s="11"/>
      <c r="H115" s="11"/>
      <c r="I115" s="11">
        <v>114.843</v>
      </c>
      <c r="J115" s="4"/>
      <c r="K115" s="4"/>
      <c r="L115" s="4"/>
      <c r="M115" s="4"/>
      <c r="N115" s="4"/>
      <c r="O115" s="4"/>
      <c r="P115" s="4"/>
      <c r="Q115" s="4"/>
      <c r="R115" s="4"/>
      <c r="S115" s="4">
        <v>114.843</v>
      </c>
      <c r="T115" s="37">
        <f t="shared" si="23"/>
        <v>0</v>
      </c>
      <c r="U115" s="5"/>
    </row>
    <row r="116" spans="1:21" ht="42" customHeight="1" x14ac:dyDescent="0.25">
      <c r="A116" s="219"/>
      <c r="B116" s="74" t="s">
        <v>369</v>
      </c>
      <c r="C116" s="17"/>
      <c r="D116" s="11">
        <v>30</v>
      </c>
      <c r="E116" s="11"/>
      <c r="F116" s="11"/>
      <c r="G116" s="11"/>
      <c r="H116" s="11"/>
      <c r="I116" s="11">
        <v>30</v>
      </c>
      <c r="J116" s="4"/>
      <c r="K116" s="4"/>
      <c r="L116" s="4"/>
      <c r="M116" s="4"/>
      <c r="N116" s="4"/>
      <c r="O116" s="4"/>
      <c r="P116" s="4"/>
      <c r="Q116" s="4"/>
      <c r="R116" s="4"/>
      <c r="S116" s="4">
        <v>30</v>
      </c>
      <c r="T116" s="37">
        <f t="shared" si="23"/>
        <v>0</v>
      </c>
      <c r="U116" s="5"/>
    </row>
    <row r="117" spans="1:21" x14ac:dyDescent="0.25">
      <c r="A117" s="219"/>
      <c r="B117" s="74" t="s">
        <v>328</v>
      </c>
      <c r="C117" s="17" t="s">
        <v>4</v>
      </c>
      <c r="D117" s="4">
        <v>22.988869999999999</v>
      </c>
      <c r="E117" s="4"/>
      <c r="F117" s="4"/>
      <c r="G117" s="4"/>
      <c r="H117" s="41"/>
      <c r="I117" s="4">
        <v>22.988869999999999</v>
      </c>
      <c r="J117" s="4">
        <v>0</v>
      </c>
      <c r="K117" s="4">
        <v>0</v>
      </c>
      <c r="L117" s="4">
        <v>0</v>
      </c>
      <c r="M117" s="6">
        <v>72.186999999999998</v>
      </c>
      <c r="N117" s="6">
        <v>0</v>
      </c>
      <c r="O117" s="4">
        <v>0</v>
      </c>
      <c r="P117" s="4">
        <v>0</v>
      </c>
      <c r="Q117" s="4">
        <v>0</v>
      </c>
      <c r="R117" s="4">
        <v>0</v>
      </c>
      <c r="S117" s="4">
        <v>22.988869999999999</v>
      </c>
      <c r="T117" s="37">
        <f>D117-S117</f>
        <v>0</v>
      </c>
      <c r="U117" s="5"/>
    </row>
    <row r="118" spans="1:21" x14ac:dyDescent="0.25">
      <c r="A118" s="252">
        <v>13</v>
      </c>
      <c r="B118" s="220" t="s">
        <v>121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8"/>
      <c r="U118" s="168"/>
    </row>
    <row r="119" spans="1:21" x14ac:dyDescent="0.25">
      <c r="A119" s="253"/>
      <c r="B119" s="73" t="s">
        <v>303</v>
      </c>
      <c r="C119" s="17" t="s">
        <v>18</v>
      </c>
      <c r="D119" s="4">
        <v>31578.947</v>
      </c>
      <c r="E119" s="8">
        <v>0</v>
      </c>
      <c r="F119" s="8">
        <v>0</v>
      </c>
      <c r="G119" s="8">
        <v>0</v>
      </c>
      <c r="H119" s="8" t="e">
        <f>#REF!+#REF!</f>
        <v>#REF!</v>
      </c>
      <c r="I119" s="4">
        <v>31578.947</v>
      </c>
      <c r="J119" s="8">
        <v>0</v>
      </c>
      <c r="K119" s="8">
        <v>0</v>
      </c>
      <c r="L119" s="8">
        <v>0</v>
      </c>
      <c r="M119" s="8" t="e">
        <f>#REF!+#REF!</f>
        <v>#REF!</v>
      </c>
      <c r="N119" s="6">
        <f t="shared" si="25"/>
        <v>0</v>
      </c>
      <c r="O119" s="4">
        <f t="shared" si="25"/>
        <v>0</v>
      </c>
      <c r="P119" s="4">
        <f t="shared" si="25"/>
        <v>0</v>
      </c>
      <c r="Q119" s="4">
        <f t="shared" si="25"/>
        <v>0</v>
      </c>
      <c r="R119" s="4" t="e">
        <f t="shared" si="25"/>
        <v>#REF!</v>
      </c>
      <c r="S119" s="4">
        <f>I119</f>
        <v>31578.947</v>
      </c>
      <c r="T119" s="37">
        <f t="shared" si="23"/>
        <v>0</v>
      </c>
      <c r="U119" s="260"/>
    </row>
    <row r="120" spans="1:21" x14ac:dyDescent="0.25">
      <c r="A120" s="253"/>
      <c r="B120" s="262" t="s">
        <v>68</v>
      </c>
      <c r="C120" s="17" t="s">
        <v>1</v>
      </c>
      <c r="D120" s="6">
        <f>E120+F120+G120+H120</f>
        <v>0</v>
      </c>
      <c r="E120" s="8"/>
      <c r="F120" s="8"/>
      <c r="G120" s="8"/>
      <c r="H120" s="8"/>
      <c r="I120" s="6">
        <f>J120+K120+L120+M120</f>
        <v>0</v>
      </c>
      <c r="J120" s="8"/>
      <c r="K120" s="8"/>
      <c r="L120" s="8"/>
      <c r="M120" s="8"/>
      <c r="N120" s="6">
        <f t="shared" si="25"/>
        <v>0</v>
      </c>
      <c r="O120" s="4">
        <f t="shared" si="25"/>
        <v>0</v>
      </c>
      <c r="P120" s="4">
        <f t="shared" si="25"/>
        <v>0</v>
      </c>
      <c r="Q120" s="4">
        <f t="shared" si="25"/>
        <v>0</v>
      </c>
      <c r="R120" s="4">
        <f t="shared" si="25"/>
        <v>0</v>
      </c>
      <c r="S120" s="4"/>
      <c r="T120" s="37">
        <f t="shared" si="23"/>
        <v>0</v>
      </c>
      <c r="U120" s="260"/>
    </row>
    <row r="121" spans="1:21" x14ac:dyDescent="0.25">
      <c r="A121" s="253"/>
      <c r="B121" s="262"/>
      <c r="C121" s="17" t="s">
        <v>2</v>
      </c>
      <c r="D121" s="6">
        <f t="shared" ref="D121:D122" si="26">E121+F121+G121+H121</f>
        <v>0</v>
      </c>
      <c r="E121" s="4"/>
      <c r="F121" s="4"/>
      <c r="G121" s="4"/>
      <c r="H121" s="4"/>
      <c r="I121" s="6">
        <f t="shared" ref="I121:I127" si="27">J121+K121+L121+M121</f>
        <v>0</v>
      </c>
      <c r="J121" s="4"/>
      <c r="K121" s="4"/>
      <c r="L121" s="4"/>
      <c r="M121" s="4"/>
      <c r="N121" s="6">
        <f t="shared" si="25"/>
        <v>0</v>
      </c>
      <c r="O121" s="4">
        <f t="shared" si="25"/>
        <v>0</v>
      </c>
      <c r="P121" s="4">
        <f t="shared" si="25"/>
        <v>0</v>
      </c>
      <c r="Q121" s="4">
        <f t="shared" si="25"/>
        <v>0</v>
      </c>
      <c r="R121" s="4">
        <f t="shared" si="25"/>
        <v>0</v>
      </c>
      <c r="S121" s="4"/>
      <c r="T121" s="37">
        <f t="shared" si="23"/>
        <v>0</v>
      </c>
      <c r="U121" s="260"/>
    </row>
    <row r="122" spans="1:21" x14ac:dyDescent="0.25">
      <c r="A122" s="253"/>
      <c r="B122" s="262"/>
      <c r="C122" s="17" t="s">
        <v>4</v>
      </c>
      <c r="D122" s="6">
        <f t="shared" si="26"/>
        <v>0</v>
      </c>
      <c r="E122" s="4"/>
      <c r="F122" s="4"/>
      <c r="G122" s="4"/>
      <c r="H122" s="4"/>
      <c r="I122" s="6">
        <f t="shared" si="27"/>
        <v>0</v>
      </c>
      <c r="J122" s="4"/>
      <c r="K122" s="4"/>
      <c r="L122" s="4"/>
      <c r="M122" s="4"/>
      <c r="N122" s="6">
        <f t="shared" si="25"/>
        <v>0</v>
      </c>
      <c r="O122" s="4">
        <f t="shared" si="25"/>
        <v>0</v>
      </c>
      <c r="P122" s="4">
        <f t="shared" si="25"/>
        <v>0</v>
      </c>
      <c r="Q122" s="4">
        <f t="shared" si="25"/>
        <v>0</v>
      </c>
      <c r="R122" s="4">
        <f t="shared" si="25"/>
        <v>0</v>
      </c>
      <c r="S122" s="4"/>
      <c r="T122" s="37">
        <f t="shared" si="23"/>
        <v>0</v>
      </c>
      <c r="U122" s="260"/>
    </row>
    <row r="123" spans="1:21" x14ac:dyDescent="0.25">
      <c r="A123" s="254"/>
      <c r="B123" s="262"/>
      <c r="C123" s="17" t="s">
        <v>17</v>
      </c>
      <c r="D123" s="6">
        <f>D120+D121+D122</f>
        <v>0</v>
      </c>
      <c r="E123" s="4">
        <f>F123+G123+H123+I123</f>
        <v>0</v>
      </c>
      <c r="F123" s="4">
        <f>G123+H123+I123+J123</f>
        <v>0</v>
      </c>
      <c r="G123" s="4">
        <f t="shared" ref="G123:H123" si="28">H123+I123+J123+K123</f>
        <v>0</v>
      </c>
      <c r="H123" s="4">
        <f t="shared" si="28"/>
        <v>0</v>
      </c>
      <c r="I123" s="6">
        <f>I120+I121+I122</f>
        <v>0</v>
      </c>
      <c r="J123" s="4">
        <f t="shared" ref="J123:M123" si="29">J120+J121+J122</f>
        <v>0</v>
      </c>
      <c r="K123" s="4">
        <f t="shared" si="29"/>
        <v>0</v>
      </c>
      <c r="L123" s="4">
        <f t="shared" si="29"/>
        <v>0</v>
      </c>
      <c r="M123" s="4">
        <f t="shared" si="29"/>
        <v>0</v>
      </c>
      <c r="N123" s="6">
        <f t="shared" si="25"/>
        <v>0</v>
      </c>
      <c r="O123" s="4">
        <f t="shared" si="25"/>
        <v>0</v>
      </c>
      <c r="P123" s="4">
        <f t="shared" si="25"/>
        <v>0</v>
      </c>
      <c r="Q123" s="4">
        <f t="shared" si="25"/>
        <v>0</v>
      </c>
      <c r="R123" s="4">
        <f t="shared" si="25"/>
        <v>0</v>
      </c>
      <c r="S123" s="4"/>
      <c r="T123" s="37">
        <f t="shared" si="23"/>
        <v>0</v>
      </c>
      <c r="U123" s="261"/>
    </row>
    <row r="124" spans="1:21" x14ac:dyDescent="0.25">
      <c r="A124" s="219">
        <v>14</v>
      </c>
      <c r="B124" s="262" t="s">
        <v>31</v>
      </c>
      <c r="C124" s="17" t="s">
        <v>1</v>
      </c>
      <c r="D124" s="6">
        <f t="shared" ref="D124:D127" si="30">E124+F124+G124+H124</f>
        <v>0</v>
      </c>
      <c r="E124" s="65"/>
      <c r="F124" s="65"/>
      <c r="G124" s="4"/>
      <c r="H124" s="4"/>
      <c r="I124" s="6">
        <f t="shared" si="27"/>
        <v>0</v>
      </c>
      <c r="J124" s="4"/>
      <c r="K124" s="5"/>
      <c r="L124" s="5"/>
      <c r="M124" s="5"/>
      <c r="N124" s="6">
        <f t="shared" ref="N124:R129" si="31">I124-D124</f>
        <v>0</v>
      </c>
      <c r="O124" s="4">
        <f t="shared" si="31"/>
        <v>0</v>
      </c>
      <c r="P124" s="4">
        <f t="shared" si="31"/>
        <v>0</v>
      </c>
      <c r="Q124" s="4">
        <f t="shared" si="31"/>
        <v>0</v>
      </c>
      <c r="R124" s="4">
        <f t="shared" si="31"/>
        <v>0</v>
      </c>
      <c r="S124" s="4"/>
      <c r="T124" s="37">
        <f t="shared" si="23"/>
        <v>0</v>
      </c>
      <c r="U124" s="5"/>
    </row>
    <row r="125" spans="1:21" x14ac:dyDescent="0.25">
      <c r="A125" s="219"/>
      <c r="B125" s="262"/>
      <c r="C125" s="17" t="s">
        <v>2</v>
      </c>
      <c r="D125" s="6">
        <f t="shared" si="30"/>
        <v>0</v>
      </c>
      <c r="E125" s="65"/>
      <c r="F125" s="65"/>
      <c r="G125" s="4"/>
      <c r="H125" s="4"/>
      <c r="I125" s="6">
        <f t="shared" si="27"/>
        <v>0</v>
      </c>
      <c r="J125" s="4"/>
      <c r="K125" s="5"/>
      <c r="L125" s="5"/>
      <c r="M125" s="5"/>
      <c r="N125" s="6">
        <f t="shared" si="31"/>
        <v>0</v>
      </c>
      <c r="O125" s="4">
        <f t="shared" si="31"/>
        <v>0</v>
      </c>
      <c r="P125" s="4">
        <f t="shared" si="31"/>
        <v>0</v>
      </c>
      <c r="Q125" s="4">
        <f t="shared" si="31"/>
        <v>0</v>
      </c>
      <c r="R125" s="4">
        <f t="shared" si="31"/>
        <v>0</v>
      </c>
      <c r="S125" s="4"/>
      <c r="T125" s="37">
        <f t="shared" si="23"/>
        <v>0</v>
      </c>
      <c r="U125" s="5"/>
    </row>
    <row r="126" spans="1:21" x14ac:dyDescent="0.25">
      <c r="A126" s="219"/>
      <c r="B126" s="262"/>
      <c r="C126" s="17" t="s">
        <v>4</v>
      </c>
      <c r="D126" s="6">
        <f t="shared" si="30"/>
        <v>0</v>
      </c>
      <c r="E126" s="66"/>
      <c r="F126" s="66"/>
      <c r="G126" s="4"/>
      <c r="H126" s="4"/>
      <c r="I126" s="6">
        <f t="shared" si="27"/>
        <v>0</v>
      </c>
      <c r="J126" s="4"/>
      <c r="K126" s="5"/>
      <c r="L126" s="5"/>
      <c r="M126" s="5"/>
      <c r="N126" s="6">
        <f t="shared" si="31"/>
        <v>0</v>
      </c>
      <c r="O126" s="4">
        <f t="shared" si="31"/>
        <v>0</v>
      </c>
      <c r="P126" s="4">
        <f t="shared" si="31"/>
        <v>0</v>
      </c>
      <c r="Q126" s="4">
        <f t="shared" si="31"/>
        <v>0</v>
      </c>
      <c r="R126" s="4">
        <f t="shared" si="31"/>
        <v>0</v>
      </c>
      <c r="S126" s="4"/>
      <c r="T126" s="37">
        <f t="shared" si="23"/>
        <v>0</v>
      </c>
      <c r="U126" s="5"/>
    </row>
    <row r="127" spans="1:21" x14ac:dyDescent="0.25">
      <c r="A127" s="219"/>
      <c r="B127" s="262"/>
      <c r="C127" s="17" t="s">
        <v>18</v>
      </c>
      <c r="D127" s="6">
        <f t="shared" si="30"/>
        <v>0</v>
      </c>
      <c r="E127" s="4"/>
      <c r="F127" s="4"/>
      <c r="G127" s="4"/>
      <c r="H127" s="4"/>
      <c r="I127" s="6">
        <f t="shared" si="27"/>
        <v>0</v>
      </c>
      <c r="J127" s="4"/>
      <c r="K127" s="5"/>
      <c r="L127" s="5"/>
      <c r="M127" s="5"/>
      <c r="N127" s="6">
        <f t="shared" si="31"/>
        <v>0</v>
      </c>
      <c r="O127" s="4">
        <f t="shared" si="31"/>
        <v>0</v>
      </c>
      <c r="P127" s="4">
        <f t="shared" si="31"/>
        <v>0</v>
      </c>
      <c r="Q127" s="4">
        <f t="shared" si="31"/>
        <v>0</v>
      </c>
      <c r="R127" s="4">
        <f t="shared" si="31"/>
        <v>0</v>
      </c>
      <c r="S127" s="4"/>
      <c r="T127" s="37">
        <f t="shared" si="23"/>
        <v>0</v>
      </c>
      <c r="U127" s="5"/>
    </row>
    <row r="128" spans="1:21" x14ac:dyDescent="0.25">
      <c r="A128" s="219">
        <v>14</v>
      </c>
      <c r="B128" s="246" t="s">
        <v>32</v>
      </c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2"/>
      <c r="U128" s="5"/>
    </row>
    <row r="129" spans="1:21" x14ac:dyDescent="0.25">
      <c r="A129" s="219"/>
      <c r="B129" s="90" t="s">
        <v>320</v>
      </c>
      <c r="C129" s="50" t="s">
        <v>2</v>
      </c>
      <c r="D129" s="6">
        <v>670.99699999999996</v>
      </c>
      <c r="E129" s="38"/>
      <c r="F129" s="38"/>
      <c r="G129" s="38"/>
      <c r="H129" s="6"/>
      <c r="I129" s="6">
        <f>I130+I131+I132+I133+I134+I135</f>
        <v>606.41800000000001</v>
      </c>
      <c r="J129" s="6">
        <v>0</v>
      </c>
      <c r="K129" s="6">
        <v>0</v>
      </c>
      <c r="L129" s="6">
        <v>0</v>
      </c>
      <c r="M129" s="6">
        <v>0</v>
      </c>
      <c r="N129" s="6">
        <f t="shared" si="31"/>
        <v>-64.578999999999951</v>
      </c>
      <c r="O129" s="6">
        <v>0</v>
      </c>
      <c r="P129" s="6">
        <v>0</v>
      </c>
      <c r="Q129" s="6">
        <v>0</v>
      </c>
      <c r="R129" s="6">
        <v>0</v>
      </c>
      <c r="S129" s="6">
        <f>S130+S131+S132+S133+S134+S135</f>
        <v>606.41800000000001</v>
      </c>
      <c r="T129" s="63">
        <f>D129-S129</f>
        <v>64.578999999999951</v>
      </c>
      <c r="U129" s="5"/>
    </row>
    <row r="130" spans="1:21" x14ac:dyDescent="0.25">
      <c r="A130" s="219"/>
      <c r="B130" s="74" t="s">
        <v>321</v>
      </c>
      <c r="C130" s="17"/>
      <c r="D130" s="263"/>
      <c r="E130" s="65"/>
      <c r="F130" s="65"/>
      <c r="G130" s="65"/>
      <c r="H130" s="4"/>
      <c r="I130" s="4">
        <v>79.492999999999995</v>
      </c>
      <c r="J130" s="4"/>
      <c r="K130" s="4"/>
      <c r="L130" s="4"/>
      <c r="M130" s="4"/>
      <c r="N130" s="4"/>
      <c r="O130" s="4"/>
      <c r="P130" s="4"/>
      <c r="Q130" s="4"/>
      <c r="R130" s="4"/>
      <c r="S130" s="4">
        <v>79.492999999999995</v>
      </c>
      <c r="T130" s="37">
        <v>0</v>
      </c>
      <c r="U130" s="5"/>
    </row>
    <row r="131" spans="1:21" x14ac:dyDescent="0.25">
      <c r="A131" s="219"/>
      <c r="B131" s="74" t="s">
        <v>322</v>
      </c>
      <c r="C131" s="17"/>
      <c r="D131" s="264"/>
      <c r="E131" s="65"/>
      <c r="F131" s="65"/>
      <c r="G131" s="65"/>
      <c r="H131" s="4"/>
      <c r="I131" s="4">
        <v>79.492999999999995</v>
      </c>
      <c r="J131" s="4"/>
      <c r="K131" s="4"/>
      <c r="L131" s="4"/>
      <c r="M131" s="4"/>
      <c r="N131" s="4"/>
      <c r="O131" s="4"/>
      <c r="P131" s="4"/>
      <c r="Q131" s="4"/>
      <c r="R131" s="4"/>
      <c r="S131" s="4">
        <v>79.492999999999995</v>
      </c>
      <c r="T131" s="37">
        <v>0</v>
      </c>
      <c r="U131" s="5"/>
    </row>
    <row r="132" spans="1:21" x14ac:dyDescent="0.25">
      <c r="A132" s="219"/>
      <c r="B132" s="74" t="s">
        <v>323</v>
      </c>
      <c r="C132" s="17"/>
      <c r="D132" s="264"/>
      <c r="E132" s="65"/>
      <c r="F132" s="65"/>
      <c r="G132" s="65"/>
      <c r="H132" s="4"/>
      <c r="I132" s="4">
        <v>72.679000000000002</v>
      </c>
      <c r="J132" s="4"/>
      <c r="K132" s="4"/>
      <c r="L132" s="4"/>
      <c r="M132" s="4"/>
      <c r="N132" s="4"/>
      <c r="O132" s="4"/>
      <c r="P132" s="4"/>
      <c r="Q132" s="4"/>
      <c r="R132" s="4"/>
      <c r="S132" s="4">
        <v>72.679000000000002</v>
      </c>
      <c r="T132" s="37">
        <v>0</v>
      </c>
      <c r="U132" s="5"/>
    </row>
    <row r="133" spans="1:21" x14ac:dyDescent="0.25">
      <c r="A133" s="219"/>
      <c r="B133" s="74" t="s">
        <v>324</v>
      </c>
      <c r="C133" s="17"/>
      <c r="D133" s="264"/>
      <c r="E133" s="65"/>
      <c r="F133" s="65"/>
      <c r="G133" s="65"/>
      <c r="H133" s="4"/>
      <c r="I133" s="4">
        <v>187.376</v>
      </c>
      <c r="J133" s="4"/>
      <c r="K133" s="4"/>
      <c r="L133" s="4"/>
      <c r="M133" s="4"/>
      <c r="N133" s="4"/>
      <c r="O133" s="4"/>
      <c r="P133" s="4"/>
      <c r="Q133" s="4"/>
      <c r="R133" s="4"/>
      <c r="S133" s="4">
        <v>187.376</v>
      </c>
      <c r="T133" s="37">
        <v>0</v>
      </c>
      <c r="U133" s="5"/>
    </row>
    <row r="134" spans="1:21" x14ac:dyDescent="0.25">
      <c r="A134" s="219"/>
      <c r="B134" s="74" t="s">
        <v>325</v>
      </c>
      <c r="C134" s="17" t="s">
        <v>4</v>
      </c>
      <c r="D134" s="264"/>
      <c r="E134" s="65"/>
      <c r="F134" s="65"/>
      <c r="G134" s="18"/>
      <c r="H134" s="4"/>
      <c r="I134" s="4">
        <v>112.426</v>
      </c>
      <c r="J134" s="4">
        <v>0</v>
      </c>
      <c r="K134" s="37">
        <v>481.70800000000003</v>
      </c>
      <c r="L134" s="3">
        <v>102.73099999999999</v>
      </c>
      <c r="M134" s="4">
        <v>0</v>
      </c>
      <c r="N134" s="4">
        <f>I134-D134</f>
        <v>112.426</v>
      </c>
      <c r="O134" s="4">
        <v>0</v>
      </c>
      <c r="P134" s="4">
        <f>K134-F134</f>
        <v>481.70800000000003</v>
      </c>
      <c r="Q134" s="4">
        <f>L134-G134</f>
        <v>102.73099999999999</v>
      </c>
      <c r="R134" s="4">
        <v>0</v>
      </c>
      <c r="S134" s="4">
        <v>112.426</v>
      </c>
      <c r="T134" s="37">
        <v>0</v>
      </c>
      <c r="U134" s="5"/>
    </row>
    <row r="135" spans="1:21" ht="43.9" customHeight="1" x14ac:dyDescent="0.25">
      <c r="A135" s="219"/>
      <c r="B135" s="74" t="s">
        <v>326</v>
      </c>
      <c r="C135" s="17" t="s">
        <v>18</v>
      </c>
      <c r="D135" s="265"/>
      <c r="E135" s="65"/>
      <c r="F135" s="65"/>
      <c r="G135" s="18"/>
      <c r="H135" s="4"/>
      <c r="I135" s="4">
        <v>74.950999999999993</v>
      </c>
      <c r="J135" s="4">
        <v>0</v>
      </c>
      <c r="K135" s="37">
        <v>481.70800000000003</v>
      </c>
      <c r="L135" s="3">
        <v>102.73099999999999</v>
      </c>
      <c r="M135" s="4">
        <v>0</v>
      </c>
      <c r="N135" s="4">
        <f>I135-D135</f>
        <v>74.950999999999993</v>
      </c>
      <c r="O135" s="4">
        <v>0</v>
      </c>
      <c r="P135" s="4">
        <f>K135-F135</f>
        <v>481.70800000000003</v>
      </c>
      <c r="Q135" s="4">
        <f>L135-G135</f>
        <v>102.73099999999999</v>
      </c>
      <c r="R135" s="4">
        <v>0</v>
      </c>
      <c r="S135" s="4">
        <v>74.950999999999993</v>
      </c>
      <c r="T135" s="37">
        <v>0</v>
      </c>
      <c r="U135" s="5"/>
    </row>
    <row r="136" spans="1:21" x14ac:dyDescent="0.25">
      <c r="A136" s="219">
        <v>15</v>
      </c>
      <c r="B136" s="268" t="s">
        <v>329</v>
      </c>
      <c r="C136" s="269"/>
      <c r="D136" s="269"/>
      <c r="E136" s="269"/>
      <c r="F136" s="269"/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70"/>
      <c r="U136" s="5"/>
    </row>
    <row r="137" spans="1:21" x14ac:dyDescent="0.25">
      <c r="A137" s="219"/>
      <c r="B137" s="74" t="s">
        <v>303</v>
      </c>
      <c r="C137" s="17" t="s">
        <v>4</v>
      </c>
      <c r="D137" s="4">
        <v>4.5</v>
      </c>
      <c r="E137" s="42">
        <v>0</v>
      </c>
      <c r="F137" s="42">
        <v>0</v>
      </c>
      <c r="G137" s="68">
        <v>0</v>
      </c>
      <c r="H137" s="42">
        <v>4.5</v>
      </c>
      <c r="I137" s="4">
        <v>4.5</v>
      </c>
      <c r="J137" s="42">
        <v>0</v>
      </c>
      <c r="K137" s="67">
        <v>0</v>
      </c>
      <c r="L137" s="67">
        <v>0</v>
      </c>
      <c r="M137" s="67">
        <v>4.5</v>
      </c>
      <c r="N137" s="4">
        <f t="shared" ref="N137:R137" si="32">I137-D137</f>
        <v>0</v>
      </c>
      <c r="O137" s="4">
        <f t="shared" si="32"/>
        <v>0</v>
      </c>
      <c r="P137" s="4">
        <f t="shared" si="32"/>
        <v>0</v>
      </c>
      <c r="Q137" s="4">
        <f t="shared" si="32"/>
        <v>0</v>
      </c>
      <c r="R137" s="4">
        <f t="shared" si="32"/>
        <v>0</v>
      </c>
      <c r="S137" s="4">
        <v>4.5</v>
      </c>
      <c r="T137" s="37">
        <f t="shared" si="23"/>
        <v>0</v>
      </c>
      <c r="U137" s="5"/>
    </row>
    <row r="138" spans="1:21" x14ac:dyDescent="0.25">
      <c r="A138" s="219">
        <v>16</v>
      </c>
      <c r="B138" s="255" t="s">
        <v>31</v>
      </c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7"/>
      <c r="U138" s="5"/>
    </row>
    <row r="139" spans="1:21" ht="38.25" x14ac:dyDescent="0.25">
      <c r="A139" s="219"/>
      <c r="B139" s="13" t="s">
        <v>409</v>
      </c>
      <c r="C139" s="17" t="s">
        <v>2</v>
      </c>
      <c r="D139" s="4">
        <v>4964.9250000000002</v>
      </c>
      <c r="E139" s="42"/>
      <c r="F139" s="42"/>
      <c r="G139" s="42"/>
      <c r="H139" s="11"/>
      <c r="I139" s="11">
        <v>4818.1750000000002</v>
      </c>
      <c r="J139" s="42"/>
      <c r="K139" s="42"/>
      <c r="L139" s="42"/>
      <c r="M139" s="67"/>
      <c r="N139" s="4"/>
      <c r="O139" s="36"/>
      <c r="P139" s="36"/>
      <c r="Q139" s="4"/>
      <c r="R139" s="4"/>
      <c r="S139" s="4">
        <v>4818.1750000000002</v>
      </c>
      <c r="T139" s="37">
        <f>D139-S139</f>
        <v>146.75</v>
      </c>
      <c r="U139" s="5"/>
    </row>
    <row r="140" spans="1:21" ht="38.25" x14ac:dyDescent="0.25">
      <c r="A140" s="219"/>
      <c r="B140" s="13" t="s">
        <v>410</v>
      </c>
      <c r="C140" s="17" t="s">
        <v>4</v>
      </c>
      <c r="D140" s="4">
        <v>0</v>
      </c>
      <c r="E140" s="42"/>
      <c r="F140" s="42"/>
      <c r="G140" s="42"/>
      <c r="H140" s="11"/>
      <c r="I140" s="11">
        <v>0</v>
      </c>
      <c r="J140" s="42"/>
      <c r="K140" s="42"/>
      <c r="L140" s="42"/>
      <c r="M140" s="67"/>
      <c r="N140" s="4"/>
      <c r="O140" s="36"/>
      <c r="P140" s="36"/>
      <c r="Q140" s="4"/>
      <c r="R140" s="4"/>
      <c r="S140" s="4">
        <v>0</v>
      </c>
      <c r="T140" s="37">
        <f>D140-S140</f>
        <v>0</v>
      </c>
      <c r="U140" s="5"/>
    </row>
    <row r="141" spans="1:21" ht="38.25" x14ac:dyDescent="0.25">
      <c r="A141" s="219"/>
      <c r="B141" s="13" t="s">
        <v>411</v>
      </c>
      <c r="C141" s="17" t="s">
        <v>18</v>
      </c>
      <c r="D141" s="4">
        <v>78.512</v>
      </c>
      <c r="E141" s="42"/>
      <c r="F141" s="42"/>
      <c r="G141" s="42"/>
      <c r="H141" s="11"/>
      <c r="I141" s="11">
        <v>78.512</v>
      </c>
      <c r="J141" s="42"/>
      <c r="K141" s="42"/>
      <c r="L141" s="42"/>
      <c r="M141" s="67"/>
      <c r="N141" s="4"/>
      <c r="O141" s="36"/>
      <c r="P141" s="36"/>
      <c r="Q141" s="4"/>
      <c r="R141" s="4"/>
      <c r="S141" s="4">
        <v>78.512</v>
      </c>
      <c r="T141" s="37">
        <f>D141-S141</f>
        <v>0</v>
      </c>
      <c r="U141" s="5"/>
    </row>
    <row r="143" spans="1:21" x14ac:dyDescent="0.25">
      <c r="A143" s="266"/>
      <c r="B143" s="266"/>
      <c r="C143" s="266"/>
      <c r="D143" s="266"/>
      <c r="E143" s="266"/>
      <c r="F143" s="266"/>
      <c r="G143" s="266"/>
      <c r="H143" s="266"/>
      <c r="I143" s="266"/>
      <c r="J143" s="266"/>
      <c r="K143" s="266"/>
      <c r="L143" s="266"/>
      <c r="M143" s="266"/>
      <c r="N143" s="266"/>
      <c r="O143" s="266"/>
      <c r="P143" s="266"/>
      <c r="Q143" s="266"/>
      <c r="R143" s="266"/>
      <c r="S143" s="266"/>
      <c r="T143" s="266"/>
    </row>
    <row r="145" spans="2:20" x14ac:dyDescent="0.25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</row>
    <row r="148" spans="2:20" x14ac:dyDescent="0.25">
      <c r="G148" s="2" t="s">
        <v>265</v>
      </c>
    </row>
  </sheetData>
  <mergeCells count="58">
    <mergeCell ref="A143:T143"/>
    <mergeCell ref="B145:T145"/>
    <mergeCell ref="A136:A137"/>
    <mergeCell ref="B136:T136"/>
    <mergeCell ref="A138:A141"/>
    <mergeCell ref="B138:T138"/>
    <mergeCell ref="U119:U123"/>
    <mergeCell ref="B120:B123"/>
    <mergeCell ref="A124:A127"/>
    <mergeCell ref="B124:B127"/>
    <mergeCell ref="A128:A135"/>
    <mergeCell ref="B128:T128"/>
    <mergeCell ref="D130:D135"/>
    <mergeCell ref="A104:A107"/>
    <mergeCell ref="B104:T104"/>
    <mergeCell ref="A108:A117"/>
    <mergeCell ref="B108:T108"/>
    <mergeCell ref="A118:A123"/>
    <mergeCell ref="B118:T118"/>
    <mergeCell ref="A91:A95"/>
    <mergeCell ref="B91:T91"/>
    <mergeCell ref="A96:A103"/>
    <mergeCell ref="B96:T96"/>
    <mergeCell ref="U97:U99"/>
    <mergeCell ref="U100:U101"/>
    <mergeCell ref="U102:U103"/>
    <mergeCell ref="U5:U6"/>
    <mergeCell ref="A8:A33"/>
    <mergeCell ref="B8:T8"/>
    <mergeCell ref="A84:A90"/>
    <mergeCell ref="B84:T84"/>
    <mergeCell ref="A47:A52"/>
    <mergeCell ref="B47:T47"/>
    <mergeCell ref="A53:A55"/>
    <mergeCell ref="B53:T53"/>
    <mergeCell ref="A56:A68"/>
    <mergeCell ref="B56:T56"/>
    <mergeCell ref="A69:A80"/>
    <mergeCell ref="B69:T69"/>
    <mergeCell ref="U69:U80"/>
    <mergeCell ref="A81:A83"/>
    <mergeCell ref="B81:T81"/>
    <mergeCell ref="A34:A46"/>
    <mergeCell ref="B34:T34"/>
    <mergeCell ref="B39:B42"/>
    <mergeCell ref="B43:B46"/>
    <mergeCell ref="I1:T1"/>
    <mergeCell ref="A2:U2"/>
    <mergeCell ref="A3:G3"/>
    <mergeCell ref="A4:A6"/>
    <mergeCell ref="B4:B6"/>
    <mergeCell ref="D4:S4"/>
    <mergeCell ref="C5:C6"/>
    <mergeCell ref="D5:H6"/>
    <mergeCell ref="I5:M6"/>
    <mergeCell ref="N5:R5"/>
    <mergeCell ref="S5:S6"/>
    <mergeCell ref="T5:T6"/>
  </mergeCells>
  <pageMargins left="0" right="0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3"/>
  <sheetViews>
    <sheetView workbookViewId="0">
      <pane xSplit="2" ySplit="4" topLeftCell="C151" activePane="bottomRight" state="frozen"/>
      <selection pane="topRight" activeCell="C1" sqref="C1"/>
      <selection pane="bottomLeft" activeCell="A5" sqref="A5"/>
      <selection pane="bottomRight" activeCell="G27" sqref="G27"/>
    </sheetView>
  </sheetViews>
  <sheetFormatPr defaultColWidth="9.140625" defaultRowHeight="12.75" x14ac:dyDescent="0.2"/>
  <cols>
    <col min="1" max="1" width="23.85546875" style="28" customWidth="1"/>
    <col min="2" max="2" width="39.140625" style="28" customWidth="1"/>
    <col min="3" max="3" width="8.140625" style="28" customWidth="1"/>
    <col min="4" max="5" width="12.5703125" style="28" customWidth="1"/>
    <col min="6" max="6" width="10.7109375" style="28" customWidth="1"/>
    <col min="7" max="7" width="20.7109375" style="28" customWidth="1"/>
    <col min="8" max="13" width="9.140625" style="52"/>
    <col min="14" max="16384" width="9.140625" style="28"/>
  </cols>
  <sheetData>
    <row r="1" spans="1:26" x14ac:dyDescent="0.2">
      <c r="G1" s="28" t="s">
        <v>289</v>
      </c>
    </row>
    <row r="3" spans="1:26" ht="102" x14ac:dyDescent="0.2">
      <c r="A3" s="76" t="s">
        <v>70</v>
      </c>
      <c r="B3" s="76" t="s">
        <v>71</v>
      </c>
      <c r="C3" s="76" t="s">
        <v>72</v>
      </c>
      <c r="D3" s="14" t="s">
        <v>274</v>
      </c>
      <c r="E3" s="14" t="s">
        <v>273</v>
      </c>
      <c r="F3" s="14" t="s">
        <v>73</v>
      </c>
      <c r="G3" s="76" t="s">
        <v>119</v>
      </c>
    </row>
    <row r="4" spans="1:26" x14ac:dyDescent="0.2">
      <c r="A4" s="289" t="s">
        <v>74</v>
      </c>
      <c r="B4" s="290"/>
      <c r="C4" s="290"/>
      <c r="D4" s="290"/>
      <c r="E4" s="290"/>
      <c r="F4" s="290"/>
      <c r="G4" s="291"/>
      <c r="H4" s="23"/>
      <c r="I4" s="23"/>
      <c r="J4" s="23"/>
      <c r="K4" s="23"/>
      <c r="L4" s="23"/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</row>
    <row r="5" spans="1:26" ht="52.9" customHeight="1" x14ac:dyDescent="0.2">
      <c r="A5" s="271" t="s">
        <v>74</v>
      </c>
      <c r="B5" s="92" t="s">
        <v>432</v>
      </c>
      <c r="C5" s="76" t="s">
        <v>124</v>
      </c>
      <c r="D5" s="93">
        <v>96</v>
      </c>
      <c r="E5" s="93">
        <v>98.8</v>
      </c>
      <c r="F5" s="94">
        <f>E5/D5</f>
        <v>1.0291666666666666</v>
      </c>
      <c r="G5" s="26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14.75" x14ac:dyDescent="0.2">
      <c r="A6" s="272"/>
      <c r="B6" s="92" t="s">
        <v>125</v>
      </c>
      <c r="C6" s="76" t="s">
        <v>124</v>
      </c>
      <c r="D6" s="93">
        <v>100</v>
      </c>
      <c r="E6" s="93">
        <v>100</v>
      </c>
      <c r="F6" s="94">
        <f t="shared" ref="F6:F24" si="0">E6/D6</f>
        <v>1</v>
      </c>
      <c r="G6" s="26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02" x14ac:dyDescent="0.2">
      <c r="A7" s="272"/>
      <c r="B7" s="92" t="s">
        <v>126</v>
      </c>
      <c r="C7" s="76" t="s">
        <v>124</v>
      </c>
      <c r="D7" s="93">
        <v>96</v>
      </c>
      <c r="E7" s="93">
        <v>96</v>
      </c>
      <c r="F7" s="94">
        <f t="shared" si="0"/>
        <v>1</v>
      </c>
      <c r="G7" s="26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71.25" customHeight="1" x14ac:dyDescent="0.2">
      <c r="A8" s="272"/>
      <c r="B8" s="92" t="s">
        <v>127</v>
      </c>
      <c r="C8" s="76" t="s">
        <v>124</v>
      </c>
      <c r="D8" s="93">
        <v>78</v>
      </c>
      <c r="E8" s="93">
        <v>78</v>
      </c>
      <c r="F8" s="94">
        <f t="shared" si="0"/>
        <v>1</v>
      </c>
      <c r="G8" s="2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11.6" customHeight="1" x14ac:dyDescent="0.2">
      <c r="A9" s="300"/>
      <c r="B9" s="92" t="s">
        <v>128</v>
      </c>
      <c r="C9" s="76" t="s">
        <v>129</v>
      </c>
      <c r="D9" s="93">
        <v>1</v>
      </c>
      <c r="E9" s="93">
        <v>1</v>
      </c>
      <c r="F9" s="94">
        <f t="shared" si="0"/>
        <v>1</v>
      </c>
      <c r="G9" s="29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76.5" x14ac:dyDescent="0.2">
      <c r="A10" s="300"/>
      <c r="B10" s="92" t="s">
        <v>130</v>
      </c>
      <c r="C10" s="76" t="s">
        <v>131</v>
      </c>
      <c r="D10" s="93">
        <v>944</v>
      </c>
      <c r="E10" s="93">
        <v>907</v>
      </c>
      <c r="F10" s="94">
        <f t="shared" si="0"/>
        <v>0.96080508474576276</v>
      </c>
      <c r="G10" s="29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9.6" customHeight="1" x14ac:dyDescent="0.2">
      <c r="A11" s="300"/>
      <c r="B11" s="92" t="s">
        <v>132</v>
      </c>
      <c r="C11" s="76" t="s">
        <v>131</v>
      </c>
      <c r="D11" s="93">
        <v>139</v>
      </c>
      <c r="E11" s="93">
        <v>139</v>
      </c>
      <c r="F11" s="94">
        <f t="shared" si="0"/>
        <v>1</v>
      </c>
      <c r="G11" s="29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38.25" x14ac:dyDescent="0.2">
      <c r="A12" s="301"/>
      <c r="B12" s="92" t="s">
        <v>269</v>
      </c>
      <c r="C12" s="76" t="s">
        <v>124</v>
      </c>
      <c r="D12" s="93">
        <v>16</v>
      </c>
      <c r="E12" s="93">
        <v>16</v>
      </c>
      <c r="F12" s="94">
        <f t="shared" si="0"/>
        <v>1</v>
      </c>
      <c r="G12" s="29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46.15" customHeight="1" x14ac:dyDescent="0.2">
      <c r="A13" s="274" t="s">
        <v>75</v>
      </c>
      <c r="B13" s="92" t="s">
        <v>133</v>
      </c>
      <c r="C13" s="93" t="s">
        <v>124</v>
      </c>
      <c r="D13" s="93">
        <v>100</v>
      </c>
      <c r="E13" s="93">
        <v>100</v>
      </c>
      <c r="F13" s="94">
        <f t="shared" si="0"/>
        <v>1</v>
      </c>
      <c r="G13" s="29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9.6" customHeight="1" x14ac:dyDescent="0.2">
      <c r="A14" s="274"/>
      <c r="B14" s="92" t="s">
        <v>134</v>
      </c>
      <c r="C14" s="93" t="s">
        <v>124</v>
      </c>
      <c r="D14" s="93">
        <v>100</v>
      </c>
      <c r="E14" s="93">
        <v>100</v>
      </c>
      <c r="F14" s="94">
        <f t="shared" si="0"/>
        <v>1</v>
      </c>
      <c r="G14" s="2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89.45" customHeight="1" x14ac:dyDescent="0.2">
      <c r="A15" s="274"/>
      <c r="B15" s="92" t="s">
        <v>135</v>
      </c>
      <c r="C15" s="93" t="s">
        <v>124</v>
      </c>
      <c r="D15" s="93">
        <v>14.3</v>
      </c>
      <c r="E15" s="93">
        <v>14</v>
      </c>
      <c r="F15" s="94">
        <f t="shared" si="0"/>
        <v>0.97902097902097895</v>
      </c>
      <c r="G15" s="2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14.6" customHeight="1" x14ac:dyDescent="0.2">
      <c r="A16" s="274"/>
      <c r="B16" s="92" t="s">
        <v>136</v>
      </c>
      <c r="C16" s="93" t="s">
        <v>124</v>
      </c>
      <c r="D16" s="93">
        <v>11.11</v>
      </c>
      <c r="E16" s="93">
        <v>0</v>
      </c>
      <c r="F16" s="94">
        <f t="shared" si="0"/>
        <v>0</v>
      </c>
      <c r="G16" s="29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88.9" customHeight="1" x14ac:dyDescent="0.2">
      <c r="A17" s="274"/>
      <c r="B17" s="92" t="s">
        <v>137</v>
      </c>
      <c r="C17" s="93" t="s">
        <v>124</v>
      </c>
      <c r="D17" s="93">
        <v>88.89</v>
      </c>
      <c r="E17" s="93">
        <v>88.89</v>
      </c>
      <c r="F17" s="94">
        <f t="shared" si="0"/>
        <v>1</v>
      </c>
      <c r="G17" s="27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1.9" customHeight="1" x14ac:dyDescent="0.2">
      <c r="A18" s="274"/>
      <c r="B18" s="92" t="s">
        <v>138</v>
      </c>
      <c r="C18" s="93" t="s">
        <v>124</v>
      </c>
      <c r="D18" s="93">
        <v>100</v>
      </c>
      <c r="E18" s="93">
        <v>100</v>
      </c>
      <c r="F18" s="94">
        <f t="shared" si="0"/>
        <v>1</v>
      </c>
      <c r="G18" s="27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84" customHeight="1" x14ac:dyDescent="0.2">
      <c r="A19" s="274"/>
      <c r="B19" s="92" t="s">
        <v>139</v>
      </c>
      <c r="C19" s="93" t="s">
        <v>124</v>
      </c>
      <c r="D19" s="93">
        <v>100</v>
      </c>
      <c r="E19" s="93">
        <v>100</v>
      </c>
      <c r="F19" s="94">
        <f t="shared" si="0"/>
        <v>1</v>
      </c>
      <c r="G19" s="35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77.45" customHeight="1" x14ac:dyDescent="0.2">
      <c r="A20" s="274"/>
      <c r="B20" s="92" t="s">
        <v>140</v>
      </c>
      <c r="C20" s="93" t="s">
        <v>124</v>
      </c>
      <c r="D20" s="93">
        <v>89</v>
      </c>
      <c r="E20" s="93">
        <v>89</v>
      </c>
      <c r="F20" s="94">
        <f t="shared" si="0"/>
        <v>1</v>
      </c>
      <c r="G20" s="2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79.5" customHeight="1" x14ac:dyDescent="0.2">
      <c r="A21" s="274"/>
      <c r="B21" s="92" t="s">
        <v>270</v>
      </c>
      <c r="C21" s="93" t="s">
        <v>124</v>
      </c>
      <c r="D21" s="93">
        <v>16</v>
      </c>
      <c r="E21" s="93">
        <v>16</v>
      </c>
      <c r="F21" s="94">
        <f t="shared" si="0"/>
        <v>1</v>
      </c>
      <c r="G21" s="2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81.599999999999994" customHeight="1" x14ac:dyDescent="0.2">
      <c r="A22" s="274"/>
      <c r="B22" s="92" t="s">
        <v>141</v>
      </c>
      <c r="C22" s="93" t="s">
        <v>124</v>
      </c>
      <c r="D22" s="93">
        <v>31</v>
      </c>
      <c r="E22" s="93">
        <v>31</v>
      </c>
      <c r="F22" s="94">
        <f t="shared" si="0"/>
        <v>1</v>
      </c>
      <c r="G22" s="26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88.9" customHeight="1" x14ac:dyDescent="0.2">
      <c r="A23" s="274"/>
      <c r="B23" s="92" t="s">
        <v>429</v>
      </c>
      <c r="C23" s="93" t="s">
        <v>142</v>
      </c>
      <c r="D23" s="93">
        <v>987</v>
      </c>
      <c r="E23" s="93">
        <v>987</v>
      </c>
      <c r="F23" s="94">
        <f t="shared" si="0"/>
        <v>1</v>
      </c>
      <c r="G23" s="26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81.599999999999994" customHeight="1" x14ac:dyDescent="0.2">
      <c r="A24" s="274"/>
      <c r="B24" s="92" t="s">
        <v>143</v>
      </c>
      <c r="C24" s="93" t="s">
        <v>124</v>
      </c>
      <c r="D24" s="93">
        <v>92</v>
      </c>
      <c r="E24" s="93">
        <v>44</v>
      </c>
      <c r="F24" s="94">
        <f t="shared" si="0"/>
        <v>0.47826086956521741</v>
      </c>
      <c r="G24" s="34" t="s">
        <v>275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89.25" x14ac:dyDescent="0.2">
      <c r="A25" s="274" t="s">
        <v>76</v>
      </c>
      <c r="B25" s="29" t="s">
        <v>144</v>
      </c>
      <c r="C25" s="93" t="s">
        <v>145</v>
      </c>
      <c r="D25" s="93">
        <v>1</v>
      </c>
      <c r="E25" s="93">
        <v>0</v>
      </c>
      <c r="F25" s="94" t="s">
        <v>268</v>
      </c>
      <c r="G25" s="26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78.5" x14ac:dyDescent="0.2">
      <c r="A26" s="274"/>
      <c r="B26" s="29" t="s">
        <v>146</v>
      </c>
      <c r="C26" s="93" t="s">
        <v>145</v>
      </c>
      <c r="D26" s="93">
        <v>41</v>
      </c>
      <c r="E26" s="93">
        <v>16</v>
      </c>
      <c r="F26" s="94">
        <f t="shared" ref="F26:F27" si="1">E26/D26</f>
        <v>0.3902439024390244</v>
      </c>
      <c r="G26" s="199" t="s">
        <v>433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78.5" x14ac:dyDescent="0.2">
      <c r="A27" s="274"/>
      <c r="B27" s="29" t="s">
        <v>253</v>
      </c>
      <c r="C27" s="93" t="s">
        <v>124</v>
      </c>
      <c r="D27" s="93">
        <v>2.4</v>
      </c>
      <c r="E27" s="93">
        <v>1</v>
      </c>
      <c r="F27" s="94">
        <f t="shared" si="1"/>
        <v>0.41666666666666669</v>
      </c>
      <c r="G27" s="199" t="s">
        <v>433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87" customHeight="1" x14ac:dyDescent="0.2">
      <c r="A28" s="274" t="s">
        <v>77</v>
      </c>
      <c r="B28" s="29" t="s">
        <v>147</v>
      </c>
      <c r="C28" s="93">
        <v>5</v>
      </c>
      <c r="D28" s="93">
        <v>5</v>
      </c>
      <c r="E28" s="94">
        <f t="shared" ref="E28:E31" si="2">D28/C28</f>
        <v>1</v>
      </c>
      <c r="F28" s="81">
        <f t="shared" ref="F28:F31" si="3">E28/D28</f>
        <v>0.2</v>
      </c>
      <c r="G28" s="26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55.15" customHeight="1" x14ac:dyDescent="0.2">
      <c r="A29" s="274"/>
      <c r="B29" s="29" t="s">
        <v>148</v>
      </c>
      <c r="C29" s="93">
        <v>5</v>
      </c>
      <c r="D29" s="93">
        <v>5</v>
      </c>
      <c r="E29" s="94">
        <f t="shared" si="2"/>
        <v>1</v>
      </c>
      <c r="F29" s="81">
        <f t="shared" si="3"/>
        <v>0.2</v>
      </c>
      <c r="G29" s="26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55.15" customHeight="1" x14ac:dyDescent="0.2">
      <c r="A30" s="274"/>
      <c r="B30" s="29" t="s">
        <v>149</v>
      </c>
      <c r="C30" s="93">
        <v>5</v>
      </c>
      <c r="D30" s="93">
        <v>5</v>
      </c>
      <c r="E30" s="94">
        <f t="shared" si="2"/>
        <v>1</v>
      </c>
      <c r="F30" s="81">
        <f>E30/D30</f>
        <v>0.2</v>
      </c>
      <c r="G30" s="26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01.45" customHeight="1" x14ac:dyDescent="0.2">
      <c r="A31" s="274"/>
      <c r="B31" s="29" t="s">
        <v>150</v>
      </c>
      <c r="C31" s="93">
        <v>5</v>
      </c>
      <c r="D31" s="93">
        <v>5</v>
      </c>
      <c r="E31" s="94">
        <f t="shared" si="2"/>
        <v>1</v>
      </c>
      <c r="F31" s="81">
        <f t="shared" si="3"/>
        <v>0.2</v>
      </c>
      <c r="G31" s="26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89" t="s">
        <v>78</v>
      </c>
      <c r="B32" s="290"/>
      <c r="C32" s="290"/>
      <c r="D32" s="290"/>
      <c r="E32" s="290"/>
      <c r="F32" s="290"/>
      <c r="G32" s="29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7" ht="31.5" customHeight="1" x14ac:dyDescent="0.2">
      <c r="A33" s="295" t="s">
        <v>79</v>
      </c>
      <c r="B33" s="29" t="s">
        <v>151</v>
      </c>
      <c r="C33" s="76" t="s">
        <v>142</v>
      </c>
      <c r="D33" s="76">
        <v>168</v>
      </c>
      <c r="E33" s="76">
        <v>141</v>
      </c>
      <c r="F33" s="81">
        <f t="shared" ref="F33:F39" si="4">E33/D33</f>
        <v>0.8392857142857143</v>
      </c>
      <c r="G33" s="76"/>
    </row>
    <row r="34" spans="1:7" ht="31.5" customHeight="1" x14ac:dyDescent="0.2">
      <c r="A34" s="296"/>
      <c r="B34" s="29" t="s">
        <v>152</v>
      </c>
      <c r="C34" s="76" t="s">
        <v>142</v>
      </c>
      <c r="D34" s="76">
        <v>52</v>
      </c>
      <c r="E34" s="76">
        <v>52</v>
      </c>
      <c r="F34" s="81">
        <f t="shared" si="4"/>
        <v>1</v>
      </c>
      <c r="G34" s="76"/>
    </row>
    <row r="35" spans="1:7" ht="38.25" x14ac:dyDescent="0.2">
      <c r="A35" s="297"/>
      <c r="B35" s="29" t="s">
        <v>153</v>
      </c>
      <c r="C35" s="76" t="s">
        <v>142</v>
      </c>
      <c r="D35" s="76">
        <v>23</v>
      </c>
      <c r="E35" s="76">
        <v>35</v>
      </c>
      <c r="F35" s="81">
        <f t="shared" si="4"/>
        <v>1.5217391304347827</v>
      </c>
      <c r="G35" s="76"/>
    </row>
    <row r="36" spans="1:7" ht="31.5" hidden="1" customHeight="1" x14ac:dyDescent="0.2">
      <c r="A36" s="95" t="s">
        <v>80</v>
      </c>
      <c r="B36" s="29"/>
      <c r="C36" s="76"/>
      <c r="D36" s="76"/>
      <c r="E36" s="76"/>
      <c r="F36" s="81" t="e">
        <f t="shared" si="4"/>
        <v>#DIV/0!</v>
      </c>
      <c r="G36" s="76"/>
    </row>
    <row r="37" spans="1:7" ht="31.5" customHeight="1" x14ac:dyDescent="0.2">
      <c r="A37" s="295" t="s">
        <v>81</v>
      </c>
      <c r="B37" s="29" t="s">
        <v>154</v>
      </c>
      <c r="C37" s="76" t="s">
        <v>131</v>
      </c>
      <c r="D37" s="76">
        <v>261</v>
      </c>
      <c r="E37" s="76">
        <v>297</v>
      </c>
      <c r="F37" s="81">
        <f t="shared" si="4"/>
        <v>1.1379310344827587</v>
      </c>
      <c r="G37" s="76"/>
    </row>
    <row r="38" spans="1:7" ht="25.5" x14ac:dyDescent="0.2">
      <c r="A38" s="296"/>
      <c r="B38" s="29" t="s">
        <v>155</v>
      </c>
      <c r="C38" s="76" t="s">
        <v>142</v>
      </c>
      <c r="D38" s="76">
        <v>598</v>
      </c>
      <c r="E38" s="76">
        <v>743</v>
      </c>
      <c r="F38" s="81">
        <f t="shared" si="4"/>
        <v>1.2424749163879598</v>
      </c>
      <c r="G38" s="76"/>
    </row>
    <row r="39" spans="1:7" ht="62.25" customHeight="1" x14ac:dyDescent="0.2">
      <c r="A39" s="296"/>
      <c r="B39" s="29" t="s">
        <v>156</v>
      </c>
      <c r="C39" s="76" t="s">
        <v>124</v>
      </c>
      <c r="D39" s="76">
        <v>10.6</v>
      </c>
      <c r="E39" s="76">
        <v>12.7</v>
      </c>
      <c r="F39" s="81">
        <f t="shared" si="4"/>
        <v>1.1981132075471699</v>
      </c>
      <c r="G39" s="76"/>
    </row>
    <row r="40" spans="1:7" ht="31.5" hidden="1" customHeight="1" x14ac:dyDescent="0.2">
      <c r="A40" s="274" t="s">
        <v>82</v>
      </c>
      <c r="B40" s="29"/>
      <c r="C40" s="76"/>
      <c r="D40" s="76"/>
      <c r="E40" s="76"/>
      <c r="F40" s="81" t="e">
        <f>E40/D40</f>
        <v>#DIV/0!</v>
      </c>
      <c r="G40" s="76"/>
    </row>
    <row r="41" spans="1:7" ht="31.5" hidden="1" customHeight="1" x14ac:dyDescent="0.2">
      <c r="A41" s="274"/>
      <c r="B41" s="29"/>
      <c r="C41" s="76"/>
      <c r="D41" s="76"/>
      <c r="E41" s="76"/>
      <c r="F41" s="81" t="e">
        <f>E41/D41</f>
        <v>#DIV/0!</v>
      </c>
      <c r="G41" s="76"/>
    </row>
    <row r="42" spans="1:7" ht="31.5" hidden="1" customHeight="1" x14ac:dyDescent="0.2">
      <c r="A42" s="274"/>
      <c r="B42" s="29"/>
      <c r="C42" s="76"/>
      <c r="D42" s="76"/>
      <c r="E42" s="76"/>
      <c r="F42" s="81" t="e">
        <f t="shared" ref="F42:F48" si="5">E42/D42</f>
        <v>#DIV/0!</v>
      </c>
      <c r="G42" s="76"/>
    </row>
    <row r="43" spans="1:7" ht="31.5" hidden="1" customHeight="1" x14ac:dyDescent="0.2">
      <c r="A43" s="274"/>
      <c r="B43" s="29"/>
      <c r="C43" s="76"/>
      <c r="D43" s="76"/>
      <c r="E43" s="76"/>
      <c r="F43" s="81" t="e">
        <f t="shared" si="5"/>
        <v>#DIV/0!</v>
      </c>
      <c r="G43" s="76"/>
    </row>
    <row r="44" spans="1:7" ht="31.5" hidden="1" customHeight="1" x14ac:dyDescent="0.2">
      <c r="A44" s="274"/>
      <c r="B44" s="29"/>
      <c r="C44" s="76"/>
      <c r="D44" s="76"/>
      <c r="E44" s="76"/>
      <c r="F44" s="81" t="e">
        <f t="shared" si="5"/>
        <v>#DIV/0!</v>
      </c>
      <c r="G44" s="76"/>
    </row>
    <row r="45" spans="1:7" ht="31.5" hidden="1" customHeight="1" x14ac:dyDescent="0.2">
      <c r="A45" s="274"/>
      <c r="B45" s="29"/>
      <c r="C45" s="76"/>
      <c r="D45" s="76"/>
      <c r="E45" s="76"/>
      <c r="F45" s="81" t="e">
        <f t="shared" si="5"/>
        <v>#DIV/0!</v>
      </c>
      <c r="G45" s="76"/>
    </row>
    <row r="46" spans="1:7" ht="31.5" hidden="1" customHeight="1" x14ac:dyDescent="0.2">
      <c r="A46" s="274" t="s">
        <v>83</v>
      </c>
      <c r="B46" s="29"/>
      <c r="C46" s="76"/>
      <c r="D46" s="76"/>
      <c r="E46" s="76"/>
      <c r="F46" s="81" t="e">
        <f t="shared" si="5"/>
        <v>#DIV/0!</v>
      </c>
      <c r="G46" s="76"/>
    </row>
    <row r="47" spans="1:7" ht="31.5" hidden="1" customHeight="1" x14ac:dyDescent="0.2">
      <c r="A47" s="274"/>
      <c r="B47" s="29"/>
      <c r="C47" s="76"/>
      <c r="D47" s="76"/>
      <c r="E47" s="76"/>
      <c r="F47" s="81" t="e">
        <f t="shared" si="5"/>
        <v>#DIV/0!</v>
      </c>
      <c r="G47" s="76"/>
    </row>
    <row r="48" spans="1:7" ht="31.5" hidden="1" customHeight="1" x14ac:dyDescent="0.2">
      <c r="A48" s="274"/>
      <c r="B48" s="29"/>
      <c r="C48" s="76"/>
      <c r="D48" s="76"/>
      <c r="E48" s="76"/>
      <c r="F48" s="81" t="e">
        <f t="shared" si="5"/>
        <v>#DIV/0!</v>
      </c>
      <c r="G48" s="76"/>
    </row>
    <row r="49" spans="1:26" ht="30.6" customHeight="1" x14ac:dyDescent="0.2">
      <c r="A49" s="273" t="s">
        <v>84</v>
      </c>
      <c r="B49" s="273"/>
      <c r="C49" s="273"/>
      <c r="D49" s="273"/>
      <c r="E49" s="273"/>
      <c r="F49" s="273"/>
      <c r="G49" s="27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:26" ht="127.5" x14ac:dyDescent="0.2">
      <c r="A50" s="274" t="s">
        <v>85</v>
      </c>
      <c r="B50" s="53" t="s">
        <v>158</v>
      </c>
      <c r="C50" s="241" t="s">
        <v>124</v>
      </c>
      <c r="D50" s="76">
        <v>90</v>
      </c>
      <c r="E50" s="76">
        <v>59</v>
      </c>
      <c r="F50" s="81">
        <v>0.31</v>
      </c>
      <c r="G50" s="29" t="s">
        <v>339</v>
      </c>
    </row>
    <row r="51" spans="1:26" ht="55.5" customHeight="1" x14ac:dyDescent="0.2">
      <c r="A51" s="274"/>
      <c r="B51" s="53" t="s">
        <v>159</v>
      </c>
      <c r="C51" s="241"/>
      <c r="D51" s="76">
        <v>100</v>
      </c>
      <c r="E51" s="76">
        <v>85</v>
      </c>
      <c r="F51" s="81">
        <v>0.15</v>
      </c>
      <c r="G51" s="34" t="s">
        <v>340</v>
      </c>
    </row>
    <row r="52" spans="1:26" ht="31.5" customHeight="1" x14ac:dyDescent="0.2">
      <c r="A52" s="274"/>
      <c r="B52" s="54" t="s">
        <v>160</v>
      </c>
      <c r="C52" s="241"/>
      <c r="D52" s="76">
        <v>59.3</v>
      </c>
      <c r="E52" s="76" t="s">
        <v>271</v>
      </c>
      <c r="F52" s="81" t="s">
        <v>271</v>
      </c>
      <c r="G52" s="76"/>
    </row>
    <row r="53" spans="1:26" ht="42" customHeight="1" x14ac:dyDescent="0.2">
      <c r="A53" s="295" t="s">
        <v>86</v>
      </c>
      <c r="B53" s="29" t="s">
        <v>161</v>
      </c>
      <c r="C53" s="241" t="s">
        <v>124</v>
      </c>
      <c r="D53" s="76">
        <v>100</v>
      </c>
      <c r="E53" s="31">
        <v>99.9</v>
      </c>
      <c r="F53" s="81">
        <f t="shared" ref="F53:F55" si="6">E53/D53</f>
        <v>0.99900000000000011</v>
      </c>
      <c r="G53" s="76"/>
    </row>
    <row r="54" spans="1:26" ht="53.25" customHeight="1" x14ac:dyDescent="0.2">
      <c r="A54" s="296"/>
      <c r="B54" s="29" t="s">
        <v>162</v>
      </c>
      <c r="C54" s="241"/>
      <c r="D54" s="76">
        <v>100</v>
      </c>
      <c r="E54" s="87">
        <v>100</v>
      </c>
      <c r="F54" s="81">
        <f t="shared" si="6"/>
        <v>1</v>
      </c>
      <c r="G54" s="76"/>
    </row>
    <row r="55" spans="1:26" ht="36" customHeight="1" x14ac:dyDescent="0.2">
      <c r="A55" s="296"/>
      <c r="B55" s="29" t="s">
        <v>341</v>
      </c>
      <c r="C55" s="241"/>
      <c r="D55" s="76">
        <v>100</v>
      </c>
      <c r="E55" s="76">
        <v>100</v>
      </c>
      <c r="F55" s="81">
        <f t="shared" si="6"/>
        <v>1</v>
      </c>
      <c r="G55" s="76"/>
    </row>
    <row r="56" spans="1:26" x14ac:dyDescent="0.2">
      <c r="A56" s="273" t="s">
        <v>87</v>
      </c>
      <c r="B56" s="273"/>
      <c r="C56" s="273"/>
      <c r="D56" s="273"/>
      <c r="E56" s="273"/>
      <c r="F56" s="273"/>
      <c r="G56" s="273"/>
    </row>
    <row r="57" spans="1:26" ht="49.5" customHeight="1" x14ac:dyDescent="0.2">
      <c r="A57" s="295" t="s">
        <v>88</v>
      </c>
      <c r="B57" s="29" t="s">
        <v>163</v>
      </c>
      <c r="C57" s="76" t="s">
        <v>164</v>
      </c>
      <c r="D57" s="76">
        <v>12</v>
      </c>
      <c r="E57" s="76">
        <v>12</v>
      </c>
      <c r="F57" s="81">
        <v>1</v>
      </c>
      <c r="G57" s="29"/>
    </row>
    <row r="58" spans="1:26" ht="62.45" customHeight="1" x14ac:dyDescent="0.2">
      <c r="A58" s="296"/>
      <c r="B58" s="29" t="s">
        <v>332</v>
      </c>
      <c r="C58" s="76" t="s">
        <v>129</v>
      </c>
      <c r="D58" s="76">
        <v>218</v>
      </c>
      <c r="E58" s="76">
        <v>0</v>
      </c>
      <c r="F58" s="81">
        <v>0</v>
      </c>
      <c r="G58" s="29" t="s">
        <v>331</v>
      </c>
    </row>
    <row r="59" spans="1:26" ht="27" customHeight="1" x14ac:dyDescent="0.2">
      <c r="A59" s="296"/>
      <c r="B59" s="29" t="s">
        <v>333</v>
      </c>
      <c r="C59" s="76" t="s">
        <v>334</v>
      </c>
      <c r="D59" s="76">
        <v>11.2</v>
      </c>
      <c r="E59" s="76">
        <v>11.15</v>
      </c>
      <c r="F59" s="81">
        <v>0.996</v>
      </c>
      <c r="G59" s="29"/>
    </row>
    <row r="60" spans="1:26" ht="75.599999999999994" customHeight="1" x14ac:dyDescent="0.2">
      <c r="A60" s="297"/>
      <c r="B60" s="29" t="s">
        <v>335</v>
      </c>
      <c r="C60" s="76" t="s">
        <v>334</v>
      </c>
      <c r="D60" s="31">
        <v>52</v>
      </c>
      <c r="E60" s="31">
        <v>25</v>
      </c>
      <c r="F60" s="81">
        <v>0.48099999999999998</v>
      </c>
      <c r="G60" s="29" t="s">
        <v>336</v>
      </c>
    </row>
    <row r="61" spans="1:26" x14ac:dyDescent="0.2">
      <c r="A61" s="273" t="s">
        <v>89</v>
      </c>
      <c r="B61" s="273"/>
      <c r="C61" s="273"/>
      <c r="D61" s="273"/>
      <c r="E61" s="273"/>
      <c r="F61" s="273"/>
      <c r="G61" s="273"/>
    </row>
    <row r="62" spans="1:26" ht="49.5" customHeight="1" x14ac:dyDescent="0.2">
      <c r="A62" s="274" t="s">
        <v>90</v>
      </c>
      <c r="B62" s="96" t="s">
        <v>167</v>
      </c>
      <c r="C62" s="14" t="s">
        <v>124</v>
      </c>
      <c r="D62" s="76">
        <v>95</v>
      </c>
      <c r="E62" s="76">
        <v>95</v>
      </c>
      <c r="F62" s="81">
        <f t="shared" ref="F62:F66" si="7">E62/D62</f>
        <v>1</v>
      </c>
      <c r="G62" s="76"/>
    </row>
    <row r="63" spans="1:26" ht="54.75" customHeight="1" x14ac:dyDescent="0.2">
      <c r="A63" s="274"/>
      <c r="B63" s="96" t="s">
        <v>168</v>
      </c>
      <c r="C63" s="14" t="s">
        <v>124</v>
      </c>
      <c r="D63" s="76">
        <v>100</v>
      </c>
      <c r="E63" s="76">
        <v>100</v>
      </c>
      <c r="F63" s="81">
        <f t="shared" si="7"/>
        <v>1</v>
      </c>
      <c r="G63" s="76"/>
    </row>
    <row r="64" spans="1:26" ht="56.45" customHeight="1" x14ac:dyDescent="0.2">
      <c r="A64" s="274"/>
      <c r="B64" s="97" t="s">
        <v>169</v>
      </c>
      <c r="C64" s="98" t="s">
        <v>124</v>
      </c>
      <c r="D64" s="77">
        <v>20</v>
      </c>
      <c r="E64" s="77">
        <v>20</v>
      </c>
      <c r="F64" s="81">
        <f t="shared" si="7"/>
        <v>1</v>
      </c>
      <c r="G64" s="76"/>
    </row>
    <row r="65" spans="1:7" ht="25.5" x14ac:dyDescent="0.2">
      <c r="A65" s="292" t="s">
        <v>91</v>
      </c>
      <c r="B65" s="89" t="s">
        <v>277</v>
      </c>
      <c r="C65" s="98" t="s">
        <v>124</v>
      </c>
      <c r="D65" s="76">
        <v>8.4</v>
      </c>
      <c r="E65" s="76">
        <v>8.4</v>
      </c>
      <c r="F65" s="81">
        <f t="shared" si="7"/>
        <v>1</v>
      </c>
      <c r="G65" s="76"/>
    </row>
    <row r="66" spans="1:7" ht="45" customHeight="1" x14ac:dyDescent="0.2">
      <c r="A66" s="294"/>
      <c r="B66" s="114" t="s">
        <v>278</v>
      </c>
      <c r="C66" s="98" t="s">
        <v>124</v>
      </c>
      <c r="D66" s="75">
        <v>10.7</v>
      </c>
      <c r="E66" s="75">
        <v>10.7</v>
      </c>
      <c r="F66" s="107">
        <f t="shared" si="7"/>
        <v>1</v>
      </c>
      <c r="G66" s="75"/>
    </row>
    <row r="67" spans="1:7" ht="42" customHeight="1" x14ac:dyDescent="0.2">
      <c r="A67" s="288" t="s">
        <v>92</v>
      </c>
      <c r="B67" s="99" t="s">
        <v>171</v>
      </c>
      <c r="C67" s="100" t="s">
        <v>170</v>
      </c>
      <c r="D67" s="100">
        <v>24.1</v>
      </c>
      <c r="E67" s="100">
        <v>24.1</v>
      </c>
      <c r="F67" s="101">
        <f t="shared" ref="F67:F69" si="8">E67/D67</f>
        <v>1</v>
      </c>
      <c r="G67" s="76"/>
    </row>
    <row r="68" spans="1:7" ht="38.450000000000003" customHeight="1" x14ac:dyDescent="0.2">
      <c r="A68" s="288"/>
      <c r="B68" s="99" t="s">
        <v>279</v>
      </c>
      <c r="C68" s="100" t="s">
        <v>124</v>
      </c>
      <c r="D68" s="17">
        <v>43.62</v>
      </c>
      <c r="E68" s="17">
        <v>43.62</v>
      </c>
      <c r="F68" s="101">
        <f t="shared" si="8"/>
        <v>1</v>
      </c>
      <c r="G68" s="76"/>
    </row>
    <row r="69" spans="1:7" ht="25.5" x14ac:dyDescent="0.2">
      <c r="A69" s="288"/>
      <c r="B69" s="99" t="s">
        <v>280</v>
      </c>
      <c r="C69" s="100" t="s">
        <v>172</v>
      </c>
      <c r="D69" s="17">
        <v>10.5</v>
      </c>
      <c r="E69" s="17">
        <v>32.69</v>
      </c>
      <c r="F69" s="101">
        <f t="shared" si="8"/>
        <v>3.1133333333333333</v>
      </c>
      <c r="G69" s="17"/>
    </row>
    <row r="70" spans="1:7" ht="42.75" customHeight="1" x14ac:dyDescent="0.2">
      <c r="A70" s="288" t="s">
        <v>93</v>
      </c>
      <c r="B70" s="102" t="s">
        <v>304</v>
      </c>
      <c r="C70" s="100" t="s">
        <v>172</v>
      </c>
      <c r="D70" s="17">
        <v>4.2850000000000001</v>
      </c>
      <c r="E70" s="17">
        <v>4.2850000000000001</v>
      </c>
      <c r="F70" s="101">
        <f t="shared" ref="F70:F72" si="9">E70/D70</f>
        <v>1</v>
      </c>
      <c r="G70" s="76"/>
    </row>
    <row r="71" spans="1:7" ht="31.5" customHeight="1" x14ac:dyDescent="0.2">
      <c r="A71" s="288"/>
      <c r="B71" s="102" t="s">
        <v>305</v>
      </c>
      <c r="C71" s="100" t="s">
        <v>172</v>
      </c>
      <c r="D71" s="17">
        <v>1.5309999999999999</v>
      </c>
      <c r="E71" s="17">
        <v>1.5309999999999999</v>
      </c>
      <c r="F71" s="101">
        <f t="shared" si="9"/>
        <v>1</v>
      </c>
      <c r="G71" s="103"/>
    </row>
    <row r="72" spans="1:7" ht="31.5" customHeight="1" x14ac:dyDescent="0.2">
      <c r="A72" s="288"/>
      <c r="B72" s="99" t="s">
        <v>278</v>
      </c>
      <c r="C72" s="100" t="s">
        <v>124</v>
      </c>
      <c r="D72" s="17">
        <v>5.73</v>
      </c>
      <c r="E72" s="17">
        <v>5.73</v>
      </c>
      <c r="F72" s="101">
        <f t="shared" si="9"/>
        <v>1</v>
      </c>
      <c r="G72" s="17"/>
    </row>
    <row r="73" spans="1:7" ht="56.45" customHeight="1" x14ac:dyDescent="0.2">
      <c r="A73" s="288" t="s">
        <v>94</v>
      </c>
      <c r="B73" s="104" t="s">
        <v>430</v>
      </c>
      <c r="C73" s="100" t="s">
        <v>124</v>
      </c>
      <c r="D73" s="100">
        <v>5.7</v>
      </c>
      <c r="E73" s="100">
        <v>6.4</v>
      </c>
      <c r="F73" s="101">
        <f t="shared" ref="F73:F74" si="10">E73/D73</f>
        <v>1.1228070175438596</v>
      </c>
      <c r="G73" s="103"/>
    </row>
    <row r="74" spans="1:7" ht="51.6" customHeight="1" x14ac:dyDescent="0.2">
      <c r="A74" s="288"/>
      <c r="B74" s="105" t="s">
        <v>173</v>
      </c>
      <c r="C74" s="106" t="s">
        <v>124</v>
      </c>
      <c r="D74" s="106">
        <v>81.400000000000006</v>
      </c>
      <c r="E74" s="106">
        <v>81.400000000000006</v>
      </c>
      <c r="F74" s="101">
        <f t="shared" si="10"/>
        <v>1</v>
      </c>
      <c r="G74" s="103"/>
    </row>
    <row r="75" spans="1:7" ht="40.5" customHeight="1" x14ac:dyDescent="0.2">
      <c r="A75" s="292" t="s">
        <v>176</v>
      </c>
      <c r="B75" s="104" t="s">
        <v>431</v>
      </c>
      <c r="C75" s="100" t="s">
        <v>174</v>
      </c>
      <c r="D75" s="100">
        <v>7</v>
      </c>
      <c r="E75" s="100">
        <v>7</v>
      </c>
      <c r="F75" s="101">
        <f>E75/D75</f>
        <v>1</v>
      </c>
      <c r="G75" s="103"/>
    </row>
    <row r="76" spans="1:7" ht="29.25" customHeight="1" x14ac:dyDescent="0.2">
      <c r="A76" s="293"/>
      <c r="B76" s="104" t="s">
        <v>175</v>
      </c>
      <c r="C76" s="100" t="s">
        <v>142</v>
      </c>
      <c r="D76" s="100">
        <v>3550</v>
      </c>
      <c r="E76" s="100">
        <v>3550</v>
      </c>
      <c r="F76" s="101">
        <f>E76/D76</f>
        <v>1</v>
      </c>
      <c r="G76" s="103"/>
    </row>
    <row r="77" spans="1:7" ht="91.5" customHeight="1" x14ac:dyDescent="0.2">
      <c r="A77" s="293"/>
      <c r="B77" s="104" t="s">
        <v>306</v>
      </c>
      <c r="C77" s="100" t="s">
        <v>142</v>
      </c>
      <c r="D77" s="100">
        <v>3</v>
      </c>
      <c r="E77" s="100">
        <v>3</v>
      </c>
      <c r="F77" s="101">
        <f>E77/D77</f>
        <v>1</v>
      </c>
      <c r="G77" s="103"/>
    </row>
    <row r="78" spans="1:7" x14ac:dyDescent="0.2">
      <c r="A78" s="289" t="s">
        <v>95</v>
      </c>
      <c r="B78" s="290"/>
      <c r="C78" s="290"/>
      <c r="D78" s="290"/>
      <c r="E78" s="290"/>
      <c r="F78" s="290"/>
      <c r="G78" s="291"/>
    </row>
    <row r="79" spans="1:7" ht="29.25" customHeight="1" x14ac:dyDescent="0.2">
      <c r="A79" s="273" t="s">
        <v>95</v>
      </c>
      <c r="B79" s="76" t="str">
        <f>'[1]Приложение 3'!C75</f>
        <v>Количество спортивных сооружений   в Кежемском районе</v>
      </c>
      <c r="C79" s="76" t="str">
        <f>'[1]Приложение 3'!D75</f>
        <v>единиц</v>
      </c>
      <c r="D79" s="76">
        <v>67</v>
      </c>
      <c r="E79" s="76">
        <v>66</v>
      </c>
      <c r="F79" s="108">
        <v>-1</v>
      </c>
      <c r="G79" s="76" t="s">
        <v>412</v>
      </c>
    </row>
    <row r="80" spans="1:7" ht="53.45" customHeight="1" x14ac:dyDescent="0.2">
      <c r="A80" s="273"/>
      <c r="B80" s="76" t="str">
        <f>'[1]Приложение 3'!C76</f>
        <v>Доля граждан Кежемского района, систематически занимающихся физической  культурой и спортом, в общей численности населения района</v>
      </c>
      <c r="C80" s="76" t="str">
        <f>'[1]Приложение 3'!D76</f>
        <v>%</v>
      </c>
      <c r="D80" s="76">
        <v>39.799999999999997</v>
      </c>
      <c r="E80" s="76">
        <v>40.4</v>
      </c>
      <c r="F80" s="81">
        <v>8.0000000000000002E-3</v>
      </c>
      <c r="G80" s="76"/>
    </row>
    <row r="81" spans="1:7" ht="57" customHeight="1" x14ac:dyDescent="0.2">
      <c r="A81" s="273"/>
      <c r="B81" s="76" t="str">
        <f>'[1]Приложение 3'!C77</f>
        <v>Численность занимающихся в муниципальных образовательных учреждениях дополнительного образования детей физкультурно-спортивной направленности</v>
      </c>
      <c r="C81" s="76" t="str">
        <f>'[1]Приложение 3'!D77</f>
        <v>чел.</v>
      </c>
      <c r="D81" s="76">
        <v>410</v>
      </c>
      <c r="E81" s="76">
        <v>405</v>
      </c>
      <c r="F81" s="81">
        <v>-0.05</v>
      </c>
      <c r="G81" s="76" t="s">
        <v>413</v>
      </c>
    </row>
    <row r="82" spans="1:7" ht="47.25" customHeight="1" x14ac:dyDescent="0.2">
      <c r="A82" s="273"/>
      <c r="B82" s="76" t="str">
        <f>'[1]Приложение 3'!C78</f>
        <v>Количество спортсменов Кежемского района в составе сборных команд Красноярского края по видам спорта</v>
      </c>
      <c r="C82" s="76" t="str">
        <f>'[1]Приложение 3'!D78</f>
        <v>чел.</v>
      </c>
      <c r="D82" s="76">
        <v>10</v>
      </c>
      <c r="E82" s="76">
        <v>12</v>
      </c>
      <c r="F82" s="81">
        <v>0.02</v>
      </c>
      <c r="G82" s="76"/>
    </row>
    <row r="83" spans="1:7" ht="31.5" customHeight="1" x14ac:dyDescent="0.2">
      <c r="A83" s="273"/>
      <c r="B83" s="76" t="str">
        <f>'[1]Приложение 3'!C79</f>
        <v>в том числе  по олимпийским видам спорта</v>
      </c>
      <c r="C83" s="76" t="str">
        <f>'[1]Приложение 3'!D79</f>
        <v>чел.</v>
      </c>
      <c r="D83" s="76">
        <v>10</v>
      </c>
      <c r="E83" s="76">
        <v>10</v>
      </c>
      <c r="F83" s="101">
        <f>E83/D83</f>
        <v>1</v>
      </c>
      <c r="G83" s="76"/>
    </row>
    <row r="84" spans="1:7" ht="87.6" customHeight="1" x14ac:dyDescent="0.2">
      <c r="A84" s="273"/>
      <c r="B84" s="76" t="s">
        <v>254</v>
      </c>
      <c r="C84" s="76" t="s">
        <v>142</v>
      </c>
      <c r="D84" s="76">
        <v>200</v>
      </c>
      <c r="E84" s="40">
        <v>130</v>
      </c>
      <c r="F84" s="184">
        <f>(E84/D84)</f>
        <v>0.65</v>
      </c>
      <c r="G84" s="76" t="s">
        <v>414</v>
      </c>
    </row>
    <row r="85" spans="1:7" ht="66" hidden="1" customHeight="1" x14ac:dyDescent="0.2">
      <c r="A85" s="274" t="s">
        <v>96</v>
      </c>
      <c r="B85" s="76"/>
      <c r="C85" s="76" t="str">
        <f>'[1]Приложение 3'!D80</f>
        <v>чел.</v>
      </c>
      <c r="D85" s="76"/>
      <c r="E85" s="76"/>
      <c r="F85" s="184" t="e">
        <f t="shared" ref="F85:F96" si="11">(E85/D85)</f>
        <v>#DIV/0!</v>
      </c>
      <c r="G85" s="76"/>
    </row>
    <row r="86" spans="1:7" ht="31.5" customHeight="1" x14ac:dyDescent="0.2">
      <c r="A86" s="274"/>
      <c r="B86" s="76" t="str">
        <f>'[1]Приложение 3'!C81</f>
        <v>Единовременная пропускная способность спортивных сооружений Кежемского района</v>
      </c>
      <c r="C86" s="76" t="str">
        <f>'[1]Приложение 3'!D81</f>
        <v>чел.</v>
      </c>
      <c r="D86" s="40">
        <v>2232</v>
      </c>
      <c r="E86" s="76">
        <v>2214</v>
      </c>
      <c r="F86" s="184">
        <f t="shared" si="11"/>
        <v>0.99193548387096775</v>
      </c>
      <c r="G86" s="76" t="s">
        <v>412</v>
      </c>
    </row>
    <row r="87" spans="1:7" ht="70.150000000000006" customHeight="1" x14ac:dyDescent="0.2">
      <c r="A87" s="274"/>
      <c r="B87" s="76" t="str">
        <f>'[1]Приложение 3'!C82</f>
        <v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v>
      </c>
      <c r="C87" s="76" t="str">
        <f>'[1]Приложение 3'!D82</f>
        <v>%</v>
      </c>
      <c r="D87" s="40">
        <v>20.399999999999999</v>
      </c>
      <c r="E87" s="76">
        <v>21.9</v>
      </c>
      <c r="F87" s="184">
        <f>E87/D87</f>
        <v>1.0735294117647058</v>
      </c>
      <c r="G87" s="76"/>
    </row>
    <row r="88" spans="1:7" ht="63.6" customHeight="1" x14ac:dyDescent="0.2">
      <c r="A88" s="274"/>
      <c r="B88" s="76" t="str">
        <f>'[1]Приложение 3'!C83</f>
        <v>Доля граждан Кежемского района, занимающихся физической культурой и спортом по  месту работы, в общей численности населения, занятого в экономике</v>
      </c>
      <c r="C88" s="76" t="str">
        <f>'[1]Приложение 3'!D83</f>
        <v>%</v>
      </c>
      <c r="D88" s="40">
        <v>11.5</v>
      </c>
      <c r="E88" s="76">
        <v>11.5</v>
      </c>
      <c r="F88" s="184">
        <f t="shared" si="11"/>
        <v>1</v>
      </c>
      <c r="G88" s="76"/>
    </row>
    <row r="89" spans="1:7" ht="52.5" customHeight="1" x14ac:dyDescent="0.2">
      <c r="A89" s="274"/>
      <c r="B89" s="14" t="s">
        <v>415</v>
      </c>
      <c r="C89" s="76" t="s">
        <v>124</v>
      </c>
      <c r="D89" s="40">
        <v>91.8</v>
      </c>
      <c r="E89" s="76">
        <v>92.7</v>
      </c>
      <c r="F89" s="81">
        <f t="shared" si="11"/>
        <v>1.0098039215686274</v>
      </c>
      <c r="G89" s="76"/>
    </row>
    <row r="90" spans="1:7" ht="56.25" customHeight="1" x14ac:dyDescent="0.2">
      <c r="A90" s="274"/>
      <c r="B90" s="76" t="str">
        <f>'[1]Приложение 3'!C86</f>
        <v>Доля граждан, выполнивших нормативы ВФСК ГТО, в общей численности населения, принявшего участие в выполнении нормативов ВФСК ГТО</v>
      </c>
      <c r="C90" s="76" t="str">
        <f>'[1]Приложение 3'!D85</f>
        <v>%</v>
      </c>
      <c r="D90" s="40">
        <v>30</v>
      </c>
      <c r="E90" s="76">
        <v>36.9</v>
      </c>
      <c r="F90" s="81">
        <f t="shared" si="11"/>
        <v>1.23</v>
      </c>
      <c r="G90" s="76"/>
    </row>
    <row r="91" spans="1:7" ht="31.5" hidden="1" customHeight="1" x14ac:dyDescent="0.2">
      <c r="A91" s="274" t="s">
        <v>97</v>
      </c>
      <c r="B91" s="183"/>
      <c r="C91" s="76" t="str">
        <f>'[1]Приложение 3'!D86</f>
        <v>%</v>
      </c>
      <c r="D91" s="76"/>
      <c r="E91" s="76"/>
      <c r="F91" s="81" t="e">
        <f t="shared" si="11"/>
        <v>#DIV/0!</v>
      </c>
      <c r="G91" s="76"/>
    </row>
    <row r="92" spans="1:7" ht="45.75" customHeight="1" x14ac:dyDescent="0.2">
      <c r="A92" s="274"/>
      <c r="B92" s="76" t="str">
        <f>'[1]Приложение 3'!C87</f>
        <v>Количество краевых и всероссийских соревнований, в которых принимают участие спортсмены Кежемского района</v>
      </c>
      <c r="C92" s="76" t="str">
        <f>'[1]Приложение 3'!D87</f>
        <v>ед.</v>
      </c>
      <c r="D92" s="40">
        <v>68</v>
      </c>
      <c r="E92" s="76">
        <v>64</v>
      </c>
      <c r="F92" s="81">
        <f t="shared" si="11"/>
        <v>0.94117647058823528</v>
      </c>
      <c r="G92" s="76"/>
    </row>
    <row r="93" spans="1:7" ht="45.75" customHeight="1" x14ac:dyDescent="0.2">
      <c r="A93" s="274"/>
      <c r="B93" s="76" t="str">
        <f>'[1]Приложение 3'!C88</f>
        <v>Количество спортсменов Кежемского района, принявших участие в краевых и всероссийских соревнованиях</v>
      </c>
      <c r="C93" s="76" t="str">
        <f>'[1]Приложение 3'!D88</f>
        <v>чел.</v>
      </c>
      <c r="D93" s="40">
        <v>320</v>
      </c>
      <c r="E93" s="76">
        <v>324</v>
      </c>
      <c r="F93" s="81">
        <f t="shared" si="11"/>
        <v>1.0125</v>
      </c>
      <c r="G93" s="76"/>
    </row>
    <row r="94" spans="1:7" ht="45.75" customHeight="1" x14ac:dyDescent="0.2">
      <c r="A94" s="274"/>
      <c r="B94" s="76" t="str">
        <f>'[1]Приложение 3'!C89</f>
        <v>Количество  медалей, завоеванных спортсменами Кежемского района на краевых и всероссийских соревнованиях</v>
      </c>
      <c r="C94" s="76" t="str">
        <f>'[1]Приложение 3'!D89</f>
        <v>ед.</v>
      </c>
      <c r="D94" s="40">
        <v>60</v>
      </c>
      <c r="E94" s="76">
        <v>76</v>
      </c>
      <c r="F94" s="81">
        <f t="shared" si="11"/>
        <v>1.2666666666666666</v>
      </c>
      <c r="G94" s="76"/>
    </row>
    <row r="95" spans="1:7" ht="25.5" x14ac:dyDescent="0.2">
      <c r="A95" s="274" t="s">
        <v>98</v>
      </c>
      <c r="B95" s="76" t="s">
        <v>416</v>
      </c>
      <c r="C95" s="76" t="str">
        <f>'[1]Приложение 3'!D90</f>
        <v>чел.</v>
      </c>
      <c r="D95" s="40">
        <v>410</v>
      </c>
      <c r="E95" s="76">
        <v>405</v>
      </c>
      <c r="F95" s="81">
        <f t="shared" si="11"/>
        <v>0.98780487804878048</v>
      </c>
      <c r="G95" s="76"/>
    </row>
    <row r="96" spans="1:7" ht="89.25" x14ac:dyDescent="0.2">
      <c r="A96" s="274"/>
      <c r="B96" s="76" t="s">
        <v>417</v>
      </c>
      <c r="C96" s="76" t="s">
        <v>124</v>
      </c>
      <c r="D96" s="40">
        <v>87.5</v>
      </c>
      <c r="E96" s="76">
        <v>89</v>
      </c>
      <c r="F96" s="81">
        <f t="shared" si="11"/>
        <v>1.0171428571428571</v>
      </c>
      <c r="G96" s="76"/>
    </row>
    <row r="97" spans="1:7" ht="31.5" hidden="1" customHeight="1" x14ac:dyDescent="0.2">
      <c r="A97" s="274" t="s">
        <v>99</v>
      </c>
      <c r="B97" s="276"/>
      <c r="C97" s="228" t="str">
        <f>'[1]Приложение 3'!D91</f>
        <v>чел.</v>
      </c>
      <c r="D97" s="241"/>
      <c r="E97" s="241"/>
      <c r="F97" s="285" t="e">
        <f>E97/D97</f>
        <v>#DIV/0!</v>
      </c>
      <c r="G97" s="76"/>
    </row>
    <row r="98" spans="1:7" ht="31.5" hidden="1" customHeight="1" x14ac:dyDescent="0.2">
      <c r="A98" s="287"/>
      <c r="B98" s="278"/>
      <c r="C98" s="230"/>
      <c r="D98" s="241"/>
      <c r="E98" s="241"/>
      <c r="F98" s="285"/>
      <c r="G98" s="76"/>
    </row>
    <row r="99" spans="1:7" x14ac:dyDescent="0.2">
      <c r="A99" s="273" t="s">
        <v>100</v>
      </c>
      <c r="B99" s="271"/>
      <c r="C99" s="271"/>
      <c r="D99" s="271"/>
      <c r="E99" s="271"/>
      <c r="F99" s="271"/>
      <c r="G99" s="271"/>
    </row>
    <row r="100" spans="1:7" ht="39.75" customHeight="1" x14ac:dyDescent="0.2">
      <c r="A100" s="286" t="s">
        <v>422</v>
      </c>
      <c r="B100" s="76" t="s">
        <v>193</v>
      </c>
      <c r="C100" s="17" t="s">
        <v>124</v>
      </c>
      <c r="D100" s="17">
        <v>30</v>
      </c>
      <c r="E100" s="17">
        <v>30</v>
      </c>
      <c r="F100" s="81">
        <f t="shared" ref="F100:F105" si="12">E100/D100</f>
        <v>1</v>
      </c>
      <c r="G100" s="76"/>
    </row>
    <row r="101" spans="1:7" ht="41.25" customHeight="1" x14ac:dyDescent="0.2">
      <c r="A101" s="286"/>
      <c r="B101" s="76" t="s">
        <v>194</v>
      </c>
      <c r="C101" s="17" t="s">
        <v>195</v>
      </c>
      <c r="D101" s="17">
        <v>20</v>
      </c>
      <c r="E101" s="17">
        <v>20</v>
      </c>
      <c r="F101" s="81">
        <f t="shared" si="12"/>
        <v>1</v>
      </c>
      <c r="G101" s="76"/>
    </row>
    <row r="102" spans="1:7" ht="60" customHeight="1" x14ac:dyDescent="0.2">
      <c r="A102" s="286"/>
      <c r="B102" s="76" t="s">
        <v>196</v>
      </c>
      <c r="C102" s="17" t="s">
        <v>195</v>
      </c>
      <c r="D102" s="17">
        <v>3000</v>
      </c>
      <c r="E102" s="17">
        <v>3000</v>
      </c>
      <c r="F102" s="81">
        <f t="shared" si="12"/>
        <v>1</v>
      </c>
      <c r="G102" s="76"/>
    </row>
    <row r="103" spans="1:7" ht="61.9" customHeight="1" x14ac:dyDescent="0.2">
      <c r="A103" s="286" t="s">
        <v>423</v>
      </c>
      <c r="B103" s="76" t="s">
        <v>197</v>
      </c>
      <c r="C103" s="76" t="s">
        <v>124</v>
      </c>
      <c r="D103" s="17">
        <v>2.2999999999999998</v>
      </c>
      <c r="E103" s="17">
        <v>2.2999999999999998</v>
      </c>
      <c r="F103" s="81">
        <f t="shared" si="12"/>
        <v>1</v>
      </c>
      <c r="G103" s="76"/>
    </row>
    <row r="104" spans="1:7" ht="85.9" customHeight="1" x14ac:dyDescent="0.2">
      <c r="A104" s="286"/>
      <c r="B104" s="76" t="s">
        <v>198</v>
      </c>
      <c r="C104" s="76" t="s">
        <v>124</v>
      </c>
      <c r="D104" s="17">
        <v>2.5</v>
      </c>
      <c r="E104" s="17">
        <v>2.5</v>
      </c>
      <c r="F104" s="81">
        <f t="shared" si="12"/>
        <v>1</v>
      </c>
      <c r="G104" s="76"/>
    </row>
    <row r="105" spans="1:7" ht="57" customHeight="1" x14ac:dyDescent="0.2">
      <c r="A105" s="286"/>
      <c r="B105" s="76" t="s">
        <v>199</v>
      </c>
      <c r="C105" s="76" t="s">
        <v>124</v>
      </c>
      <c r="D105" s="17">
        <v>2</v>
      </c>
      <c r="E105" s="17">
        <v>2</v>
      </c>
      <c r="F105" s="81">
        <f t="shared" si="12"/>
        <v>1</v>
      </c>
      <c r="G105" s="76"/>
    </row>
    <row r="106" spans="1:7" x14ac:dyDescent="0.2">
      <c r="A106" s="273" t="s">
        <v>101</v>
      </c>
      <c r="B106" s="275"/>
      <c r="C106" s="275"/>
      <c r="D106" s="275"/>
      <c r="E106" s="275"/>
      <c r="F106" s="275"/>
      <c r="G106" s="275"/>
    </row>
    <row r="107" spans="1:7" ht="31.5" customHeight="1" x14ac:dyDescent="0.2">
      <c r="A107" s="274" t="s">
        <v>102</v>
      </c>
      <c r="B107" s="228" t="s">
        <v>225</v>
      </c>
      <c r="C107" s="276" t="s">
        <v>226</v>
      </c>
      <c r="D107" s="279">
        <v>42274.544999999998</v>
      </c>
      <c r="E107" s="279">
        <v>34797.177000000003</v>
      </c>
      <c r="F107" s="282">
        <f t="shared" ref="F107" si="13">E107/D107</f>
        <v>0.82312363149029766</v>
      </c>
      <c r="G107" s="228"/>
    </row>
    <row r="108" spans="1:7" ht="31.5" customHeight="1" x14ac:dyDescent="0.2">
      <c r="A108" s="274"/>
      <c r="B108" s="229"/>
      <c r="C108" s="277"/>
      <c r="D108" s="280"/>
      <c r="E108" s="280"/>
      <c r="F108" s="283"/>
      <c r="G108" s="229"/>
    </row>
    <row r="109" spans="1:7" ht="12.75" customHeight="1" x14ac:dyDescent="0.2">
      <c r="A109" s="274"/>
      <c r="B109" s="230"/>
      <c r="C109" s="278"/>
      <c r="D109" s="281"/>
      <c r="E109" s="281"/>
      <c r="F109" s="284"/>
      <c r="G109" s="230"/>
    </row>
    <row r="110" spans="1:7" ht="55.5" hidden="1" customHeight="1" x14ac:dyDescent="0.2">
      <c r="A110" s="80" t="s">
        <v>103</v>
      </c>
      <c r="B110" s="76"/>
      <c r="C110" s="76"/>
      <c r="D110" s="76"/>
      <c r="E110" s="76"/>
      <c r="F110" s="81"/>
      <c r="G110" s="76"/>
    </row>
    <row r="111" spans="1:7" ht="31.5" hidden="1" customHeight="1" x14ac:dyDescent="0.2">
      <c r="A111" s="274" t="s">
        <v>104</v>
      </c>
      <c r="B111" s="76"/>
      <c r="C111" s="76"/>
      <c r="D111" s="76"/>
      <c r="E111" s="76"/>
      <c r="F111" s="81" t="e">
        <f t="shared" ref="F111:F114" si="14">E111/D111</f>
        <v>#DIV/0!</v>
      </c>
      <c r="G111" s="33"/>
    </row>
    <row r="112" spans="1:7" ht="31.5" hidden="1" customHeight="1" x14ac:dyDescent="0.2">
      <c r="A112" s="274"/>
      <c r="B112" s="76"/>
      <c r="C112" s="76"/>
      <c r="D112" s="76"/>
      <c r="E112" s="76"/>
      <c r="F112" s="81" t="e">
        <f t="shared" si="14"/>
        <v>#DIV/0!</v>
      </c>
      <c r="G112" s="33"/>
    </row>
    <row r="113" spans="1:7" ht="31.5" customHeight="1" x14ac:dyDescent="0.2">
      <c r="A113" s="80" t="s">
        <v>105</v>
      </c>
      <c r="B113" s="76" t="s">
        <v>227</v>
      </c>
      <c r="C113" s="76" t="s">
        <v>228</v>
      </c>
      <c r="D113" s="76">
        <v>9</v>
      </c>
      <c r="E113" s="76">
        <v>9</v>
      </c>
      <c r="F113" s="81">
        <f t="shared" si="14"/>
        <v>1</v>
      </c>
      <c r="G113" s="76"/>
    </row>
    <row r="114" spans="1:7" ht="108" customHeight="1" x14ac:dyDescent="0.2">
      <c r="A114" s="80" t="s">
        <v>106</v>
      </c>
      <c r="B114" s="76" t="s">
        <v>229</v>
      </c>
      <c r="C114" s="76" t="s">
        <v>131</v>
      </c>
      <c r="D114" s="76">
        <v>4</v>
      </c>
      <c r="E114" s="76">
        <v>4</v>
      </c>
      <c r="F114" s="81">
        <f t="shared" si="14"/>
        <v>1</v>
      </c>
      <c r="G114" s="76"/>
    </row>
    <row r="115" spans="1:7" x14ac:dyDescent="0.2">
      <c r="A115" s="271" t="s">
        <v>107</v>
      </c>
      <c r="B115" s="271"/>
      <c r="C115" s="271"/>
      <c r="D115" s="271"/>
      <c r="E115" s="271"/>
      <c r="F115" s="271"/>
      <c r="G115" s="271"/>
    </row>
    <row r="116" spans="1:7" ht="92.25" customHeight="1" x14ac:dyDescent="0.2">
      <c r="A116" s="273" t="s">
        <v>107</v>
      </c>
      <c r="B116" s="185" t="s">
        <v>200</v>
      </c>
      <c r="C116" s="76" t="s">
        <v>124</v>
      </c>
      <c r="D116" s="76">
        <v>6.4</v>
      </c>
      <c r="E116" s="76">
        <v>6.4</v>
      </c>
      <c r="F116" s="81">
        <f>E116/D116</f>
        <v>1</v>
      </c>
      <c r="G116" s="76"/>
    </row>
    <row r="117" spans="1:7" ht="51" x14ac:dyDescent="0.2">
      <c r="A117" s="273"/>
      <c r="B117" s="185" t="s">
        <v>201</v>
      </c>
      <c r="C117" s="76" t="s">
        <v>124</v>
      </c>
      <c r="D117" s="76">
        <v>41.3</v>
      </c>
      <c r="E117" s="76">
        <v>41.3</v>
      </c>
      <c r="F117" s="81">
        <f>E117/D117</f>
        <v>1</v>
      </c>
      <c r="G117" s="76"/>
    </row>
    <row r="118" spans="1:7" ht="33.6" customHeight="1" x14ac:dyDescent="0.2">
      <c r="A118" s="274" t="s">
        <v>424</v>
      </c>
      <c r="B118" s="185" t="s">
        <v>202</v>
      </c>
      <c r="C118" s="76" t="s">
        <v>124</v>
      </c>
      <c r="D118" s="76">
        <v>12</v>
      </c>
      <c r="E118" s="76">
        <v>12</v>
      </c>
      <c r="F118" s="81">
        <f>E118/D118</f>
        <v>1</v>
      </c>
      <c r="G118" s="76"/>
    </row>
    <row r="119" spans="1:7" ht="32.25" customHeight="1" x14ac:dyDescent="0.2">
      <c r="A119" s="274"/>
      <c r="B119" s="185" t="s">
        <v>203</v>
      </c>
      <c r="C119" s="76" t="s">
        <v>124</v>
      </c>
      <c r="D119" s="76">
        <v>7</v>
      </c>
      <c r="E119" s="76">
        <v>7</v>
      </c>
      <c r="F119" s="81">
        <f t="shared" ref="F119:F125" si="15">E119/D119</f>
        <v>1</v>
      </c>
      <c r="G119" s="76"/>
    </row>
    <row r="120" spans="1:7" ht="51" x14ac:dyDescent="0.2">
      <c r="A120" s="274"/>
      <c r="B120" s="185" t="s">
        <v>204</v>
      </c>
      <c r="C120" s="76" t="s">
        <v>124</v>
      </c>
      <c r="D120" s="76">
        <v>7</v>
      </c>
      <c r="E120" s="76">
        <v>7</v>
      </c>
      <c r="F120" s="81">
        <f t="shared" si="15"/>
        <v>1</v>
      </c>
      <c r="G120" s="76"/>
    </row>
    <row r="121" spans="1:7" ht="61.15" customHeight="1" x14ac:dyDescent="0.2">
      <c r="A121" s="274"/>
      <c r="B121" s="29" t="s">
        <v>205</v>
      </c>
      <c r="C121" s="76" t="s">
        <v>124</v>
      </c>
      <c r="D121" s="76">
        <v>82</v>
      </c>
      <c r="E121" s="76">
        <v>82</v>
      </c>
      <c r="F121" s="81">
        <f t="shared" si="15"/>
        <v>1</v>
      </c>
      <c r="G121" s="76"/>
    </row>
    <row r="122" spans="1:7" ht="54" customHeight="1" x14ac:dyDescent="0.2">
      <c r="A122" s="274" t="s">
        <v>425</v>
      </c>
      <c r="B122" s="185" t="s">
        <v>206</v>
      </c>
      <c r="C122" s="17" t="s">
        <v>124</v>
      </c>
      <c r="D122" s="76">
        <v>8.6999999999999993</v>
      </c>
      <c r="E122" s="76">
        <v>8.6999999999999993</v>
      </c>
      <c r="F122" s="81">
        <f t="shared" si="15"/>
        <v>1</v>
      </c>
      <c r="G122" s="76"/>
    </row>
    <row r="123" spans="1:7" ht="37.5" customHeight="1" x14ac:dyDescent="0.2">
      <c r="A123" s="274"/>
      <c r="B123" s="185" t="s">
        <v>207</v>
      </c>
      <c r="C123" s="120" t="s">
        <v>208</v>
      </c>
      <c r="D123" s="186">
        <v>5546.23</v>
      </c>
      <c r="E123" s="186">
        <v>5546.23</v>
      </c>
      <c r="F123" s="81">
        <f t="shared" si="15"/>
        <v>1</v>
      </c>
      <c r="G123" s="76"/>
    </row>
    <row r="124" spans="1:7" ht="25.5" x14ac:dyDescent="0.2">
      <c r="A124" s="274"/>
      <c r="B124" s="185" t="s">
        <v>209</v>
      </c>
      <c r="C124" s="17" t="s">
        <v>210</v>
      </c>
      <c r="D124" s="76">
        <v>453</v>
      </c>
      <c r="E124" s="76">
        <v>453</v>
      </c>
      <c r="F124" s="81">
        <f t="shared" si="15"/>
        <v>1</v>
      </c>
      <c r="G124" s="76"/>
    </row>
    <row r="125" spans="1:7" ht="85.5" customHeight="1" x14ac:dyDescent="0.2">
      <c r="A125" s="274"/>
      <c r="B125" s="185" t="s">
        <v>211</v>
      </c>
      <c r="C125" s="17" t="s">
        <v>124</v>
      </c>
      <c r="D125" s="76">
        <v>82</v>
      </c>
      <c r="E125" s="76">
        <v>82</v>
      </c>
      <c r="F125" s="81">
        <f t="shared" si="15"/>
        <v>1</v>
      </c>
      <c r="G125" s="29"/>
    </row>
    <row r="126" spans="1:7" x14ac:dyDescent="0.2">
      <c r="A126" s="275" t="s">
        <v>108</v>
      </c>
      <c r="B126" s="275"/>
      <c r="C126" s="275"/>
      <c r="D126" s="275"/>
      <c r="E126" s="275"/>
      <c r="F126" s="275"/>
      <c r="G126" s="275"/>
    </row>
    <row r="127" spans="1:7" ht="45" customHeight="1" x14ac:dyDescent="0.2">
      <c r="A127" s="273" t="s">
        <v>108</v>
      </c>
      <c r="B127" s="29" t="s">
        <v>177</v>
      </c>
      <c r="C127" s="76" t="s">
        <v>178</v>
      </c>
      <c r="D127" s="76" t="s">
        <v>179</v>
      </c>
      <c r="E127" s="30">
        <v>0</v>
      </c>
      <c r="F127" s="30">
        <v>0</v>
      </c>
      <c r="G127" s="76"/>
    </row>
    <row r="128" spans="1:7" ht="40.5" customHeight="1" x14ac:dyDescent="0.2">
      <c r="A128" s="273"/>
      <c r="B128" s="29" t="s">
        <v>180</v>
      </c>
      <c r="C128" s="76" t="s">
        <v>178</v>
      </c>
      <c r="D128" s="76" t="s">
        <v>181</v>
      </c>
      <c r="E128" s="76">
        <v>99.8</v>
      </c>
      <c r="F128" s="108">
        <f>E128/90*100</f>
        <v>110.88888888888889</v>
      </c>
      <c r="G128" s="76"/>
    </row>
    <row r="129" spans="1:7" ht="62.45" customHeight="1" x14ac:dyDescent="0.2">
      <c r="A129" s="273"/>
      <c r="B129" s="29" t="s">
        <v>182</v>
      </c>
      <c r="C129" s="76" t="s">
        <v>183</v>
      </c>
      <c r="D129" s="32" t="s">
        <v>281</v>
      </c>
      <c r="E129" s="109">
        <v>4.843</v>
      </c>
      <c r="F129" s="108">
        <v>100.9</v>
      </c>
      <c r="G129" s="76"/>
    </row>
    <row r="130" spans="1:7" ht="57.75" customHeight="1" x14ac:dyDescent="0.2">
      <c r="A130" s="274" t="s">
        <v>184</v>
      </c>
      <c r="B130" s="29" t="s">
        <v>182</v>
      </c>
      <c r="C130" s="76" t="s">
        <v>185</v>
      </c>
      <c r="D130" s="76" t="s">
        <v>281</v>
      </c>
      <c r="E130" s="109">
        <v>4.843</v>
      </c>
      <c r="F130" s="108">
        <v>112.6</v>
      </c>
      <c r="G130" s="76"/>
    </row>
    <row r="131" spans="1:7" ht="79.5" customHeight="1" x14ac:dyDescent="0.2">
      <c r="A131" s="274"/>
      <c r="B131" s="29" t="s">
        <v>186</v>
      </c>
      <c r="C131" s="76" t="s">
        <v>187</v>
      </c>
      <c r="D131" s="31">
        <v>0</v>
      </c>
      <c r="E131" s="31">
        <v>0</v>
      </c>
      <c r="F131" s="108">
        <v>0</v>
      </c>
      <c r="G131" s="76"/>
    </row>
    <row r="132" spans="1:7" ht="90" customHeight="1" x14ac:dyDescent="0.2">
      <c r="A132" s="274" t="s">
        <v>109</v>
      </c>
      <c r="B132" s="29" t="s">
        <v>188</v>
      </c>
      <c r="C132" s="76" t="s">
        <v>178</v>
      </c>
      <c r="D132" s="32" t="s">
        <v>189</v>
      </c>
      <c r="E132" s="110">
        <v>11.2</v>
      </c>
      <c r="F132" s="81">
        <v>0.373</v>
      </c>
      <c r="G132" s="76"/>
    </row>
    <row r="133" spans="1:7" ht="56.25" customHeight="1" x14ac:dyDescent="0.2">
      <c r="A133" s="274"/>
      <c r="B133" s="29" t="s">
        <v>190</v>
      </c>
      <c r="C133" s="76" t="s">
        <v>178</v>
      </c>
      <c r="D133" s="32" t="s">
        <v>179</v>
      </c>
      <c r="E133" s="30">
        <v>0</v>
      </c>
      <c r="F133" s="81">
        <v>0</v>
      </c>
      <c r="G133" s="76"/>
    </row>
    <row r="134" spans="1:7" ht="31.5" customHeight="1" x14ac:dyDescent="0.2">
      <c r="A134" s="274"/>
      <c r="B134" s="29" t="s">
        <v>191</v>
      </c>
      <c r="C134" s="76" t="s">
        <v>187</v>
      </c>
      <c r="D134" s="31">
        <v>0</v>
      </c>
      <c r="E134" s="31">
        <v>0</v>
      </c>
      <c r="F134" s="81">
        <v>0</v>
      </c>
      <c r="G134" s="29"/>
    </row>
    <row r="135" spans="1:7" ht="50.25" customHeight="1" x14ac:dyDescent="0.2">
      <c r="A135" s="274" t="s">
        <v>110</v>
      </c>
      <c r="B135" s="29" t="s">
        <v>180</v>
      </c>
      <c r="C135" s="76" t="s">
        <v>178</v>
      </c>
      <c r="D135" s="76" t="s">
        <v>181</v>
      </c>
      <c r="E135" s="76">
        <v>99.8</v>
      </c>
      <c r="F135" s="108">
        <f>E135/90*100</f>
        <v>110.88888888888889</v>
      </c>
      <c r="G135" s="76"/>
    </row>
    <row r="136" spans="1:7" ht="61.5" customHeight="1" x14ac:dyDescent="0.2">
      <c r="A136" s="274"/>
      <c r="B136" s="29" t="s">
        <v>192</v>
      </c>
      <c r="C136" s="76" t="s">
        <v>178</v>
      </c>
      <c r="D136" s="76">
        <v>100</v>
      </c>
      <c r="E136" s="76">
        <v>100</v>
      </c>
      <c r="F136" s="108">
        <f>E136/D136*100</f>
        <v>100</v>
      </c>
      <c r="G136" s="76"/>
    </row>
    <row r="137" spans="1:7" ht="31.5" hidden="1" customHeight="1" x14ac:dyDescent="0.2">
      <c r="A137" s="274" t="s">
        <v>109</v>
      </c>
      <c r="B137" s="29"/>
      <c r="C137" s="76"/>
      <c r="D137" s="32"/>
      <c r="E137" s="30"/>
      <c r="F137" s="81" t="e">
        <f>E137/D137</f>
        <v>#DIV/0!</v>
      </c>
      <c r="G137" s="76"/>
    </row>
    <row r="138" spans="1:7" ht="31.5" hidden="1" customHeight="1" x14ac:dyDescent="0.2">
      <c r="A138" s="274"/>
      <c r="B138" s="29"/>
      <c r="C138" s="76"/>
      <c r="D138" s="32"/>
      <c r="E138" s="30"/>
      <c r="F138" s="81" t="e">
        <f>E138/D138</f>
        <v>#DIV/0!</v>
      </c>
      <c r="G138" s="76"/>
    </row>
    <row r="139" spans="1:7" ht="31.5" hidden="1" customHeight="1" x14ac:dyDescent="0.2">
      <c r="A139" s="274"/>
      <c r="B139" s="29"/>
      <c r="C139" s="76"/>
      <c r="D139" s="76"/>
      <c r="E139" s="76"/>
      <c r="F139" s="81"/>
      <c r="G139" s="29"/>
    </row>
    <row r="140" spans="1:7" ht="31.5" hidden="1" customHeight="1" x14ac:dyDescent="0.2">
      <c r="A140" s="274" t="s">
        <v>110</v>
      </c>
      <c r="B140" s="29"/>
      <c r="C140" s="76"/>
      <c r="D140" s="32"/>
      <c r="E140" s="30"/>
      <c r="F140" s="81" t="e">
        <f>E140/D140</f>
        <v>#DIV/0!</v>
      </c>
      <c r="G140" s="76"/>
    </row>
    <row r="141" spans="1:7" ht="31.5" hidden="1" customHeight="1" x14ac:dyDescent="0.2">
      <c r="A141" s="274"/>
      <c r="B141" s="29"/>
      <c r="C141" s="76"/>
      <c r="D141" s="76"/>
      <c r="E141" s="76"/>
      <c r="F141" s="81" t="e">
        <f>E141/D141</f>
        <v>#DIV/0!</v>
      </c>
      <c r="G141" s="76"/>
    </row>
    <row r="142" spans="1:7" x14ac:dyDescent="0.2">
      <c r="A142" s="273" t="s">
        <v>123</v>
      </c>
      <c r="B142" s="273"/>
      <c r="C142" s="273"/>
      <c r="D142" s="273"/>
      <c r="E142" s="273"/>
      <c r="F142" s="273"/>
      <c r="G142" s="273"/>
    </row>
    <row r="143" spans="1:7" ht="42" customHeight="1" x14ac:dyDescent="0.2">
      <c r="A143" s="271" t="s">
        <v>123</v>
      </c>
      <c r="B143" s="29" t="str">
        <f>'[2]Приложение 3'!B152</f>
        <v>Объем привлеченных  инвестиций в секторе малого и среднего предпринимательства (ежегодно)</v>
      </c>
      <c r="C143" s="76" t="str">
        <f>'[2]Приложение 3'!C152</f>
        <v>млн.руб.</v>
      </c>
      <c r="D143" s="76">
        <v>125.0802</v>
      </c>
      <c r="E143" s="111">
        <v>316.93745000000001</v>
      </c>
      <c r="F143" s="81">
        <v>2.5339999999999998</v>
      </c>
      <c r="G143" s="29"/>
    </row>
    <row r="144" spans="1:7" ht="49.5" customHeight="1" x14ac:dyDescent="0.2">
      <c r="A144" s="272"/>
      <c r="B144" s="29" t="str">
        <f>'[2]Приложение 3'!B153</f>
        <v>Количество субъектов малого и среднего предпринимательства, получивших муниципальную поддержку (ежегодно)</v>
      </c>
      <c r="C144" s="76" t="str">
        <f>'[2]Приложение 3'!C153</f>
        <v>ед.</v>
      </c>
      <c r="D144" s="76">
        <v>11</v>
      </c>
      <c r="E144" s="87">
        <v>20</v>
      </c>
      <c r="F144" s="81">
        <v>1.8180000000000001</v>
      </c>
      <c r="G144" s="34"/>
    </row>
    <row r="145" spans="1:7" ht="51" customHeight="1" x14ac:dyDescent="0.2">
      <c r="A145" s="272"/>
      <c r="B145" s="29" t="str">
        <f>'[2]Приложение 3'!B154</f>
        <v>Количество созданных рабочих мест в секторе малого и среднего предпринимательства при реализации программы (ежегодно)</v>
      </c>
      <c r="C145" s="76" t="str">
        <f>'[2]Приложение 3'!C154</f>
        <v>ед.</v>
      </c>
      <c r="D145" s="76">
        <v>19</v>
      </c>
      <c r="E145" s="76">
        <v>40</v>
      </c>
      <c r="F145" s="81">
        <v>2.105</v>
      </c>
      <c r="G145" s="187"/>
    </row>
    <row r="146" spans="1:7" x14ac:dyDescent="0.2">
      <c r="A146" s="273" t="s">
        <v>32</v>
      </c>
      <c r="B146" s="273"/>
      <c r="C146" s="273"/>
      <c r="D146" s="273"/>
      <c r="E146" s="273"/>
      <c r="F146" s="273"/>
      <c r="G146" s="273"/>
    </row>
    <row r="147" spans="1:7" ht="45.75" customHeight="1" x14ac:dyDescent="0.2">
      <c r="A147" s="273" t="s">
        <v>32</v>
      </c>
      <c r="B147" s="89" t="s">
        <v>230</v>
      </c>
      <c r="C147" s="112" t="s">
        <v>124</v>
      </c>
      <c r="D147" s="76">
        <v>0.6</v>
      </c>
      <c r="E147" s="113">
        <v>0.3</v>
      </c>
      <c r="F147" s="108">
        <v>50</v>
      </c>
      <c r="G147" s="76"/>
    </row>
    <row r="148" spans="1:7" x14ac:dyDescent="0.2">
      <c r="A148" s="273"/>
      <c r="B148" s="89" t="s">
        <v>231</v>
      </c>
      <c r="C148" s="112" t="s">
        <v>142</v>
      </c>
      <c r="D148" s="76">
        <v>76</v>
      </c>
      <c r="E148" s="40">
        <v>42</v>
      </c>
      <c r="F148" s="108">
        <v>55.3</v>
      </c>
      <c r="G148" s="76"/>
    </row>
    <row r="149" spans="1:7" ht="31.5" customHeight="1" x14ac:dyDescent="0.2">
      <c r="A149" s="273"/>
      <c r="B149" s="89" t="s">
        <v>232</v>
      </c>
      <c r="C149" s="112" t="s">
        <v>131</v>
      </c>
      <c r="D149" s="76">
        <v>0.2</v>
      </c>
      <c r="E149" s="40">
        <v>0.2</v>
      </c>
      <c r="F149" s="108">
        <v>100</v>
      </c>
      <c r="G149" s="76"/>
    </row>
    <row r="150" spans="1:7" ht="38.25" x14ac:dyDescent="0.2">
      <c r="A150" s="273"/>
      <c r="B150" s="89" t="s">
        <v>233</v>
      </c>
      <c r="C150" s="112" t="s">
        <v>142</v>
      </c>
      <c r="D150" s="87">
        <v>0</v>
      </c>
      <c r="E150" s="40">
        <v>0</v>
      </c>
      <c r="F150" s="108">
        <v>0</v>
      </c>
      <c r="G150" s="76"/>
    </row>
    <row r="151" spans="1:7" ht="48.75" customHeight="1" x14ac:dyDescent="0.2">
      <c r="A151" s="273"/>
      <c r="B151" s="89" t="s">
        <v>234</v>
      </c>
      <c r="C151" s="112" t="s">
        <v>142</v>
      </c>
      <c r="D151" s="76">
        <v>0</v>
      </c>
      <c r="E151" s="40">
        <v>0</v>
      </c>
      <c r="F151" s="108">
        <v>0</v>
      </c>
      <c r="G151" s="78"/>
    </row>
    <row r="152" spans="1:7" ht="78" customHeight="1" x14ac:dyDescent="0.2">
      <c r="A152" s="273"/>
      <c r="B152" s="89" t="s">
        <v>235</v>
      </c>
      <c r="C152" s="112" t="s">
        <v>142</v>
      </c>
      <c r="D152" s="76">
        <v>100</v>
      </c>
      <c r="E152" s="40">
        <v>80</v>
      </c>
      <c r="F152" s="108">
        <v>80</v>
      </c>
      <c r="G152" s="34" t="s">
        <v>327</v>
      </c>
    </row>
    <row r="153" spans="1:7" x14ac:dyDescent="0.2">
      <c r="A153" s="273" t="s">
        <v>111</v>
      </c>
      <c r="B153" s="273"/>
      <c r="C153" s="273"/>
      <c r="D153" s="273"/>
      <c r="E153" s="273"/>
      <c r="F153" s="273"/>
      <c r="G153" s="273"/>
    </row>
    <row r="154" spans="1:7" ht="31.5" customHeight="1" x14ac:dyDescent="0.2">
      <c r="A154" s="274" t="s">
        <v>112</v>
      </c>
      <c r="B154" s="102" t="s">
        <v>213</v>
      </c>
      <c r="C154" s="188" t="s">
        <v>214</v>
      </c>
      <c r="D154" s="188">
        <v>2.145</v>
      </c>
      <c r="E154" s="188">
        <v>2.145</v>
      </c>
      <c r="F154" s="81">
        <f>E154/D154</f>
        <v>1</v>
      </c>
      <c r="G154" s="82"/>
    </row>
    <row r="155" spans="1:7" ht="24" customHeight="1" x14ac:dyDescent="0.2">
      <c r="A155" s="274"/>
      <c r="B155" s="302" t="s">
        <v>290</v>
      </c>
      <c r="C155" s="228" t="s">
        <v>291</v>
      </c>
      <c r="D155" s="228">
        <v>0.18</v>
      </c>
      <c r="E155" s="228">
        <v>0.18</v>
      </c>
      <c r="F155" s="282">
        <f>E155/D155</f>
        <v>1</v>
      </c>
      <c r="G155" s="228"/>
    </row>
    <row r="156" spans="1:7" ht="69.75" hidden="1" customHeight="1" x14ac:dyDescent="0.2">
      <c r="A156" s="274"/>
      <c r="B156" s="303"/>
      <c r="C156" s="230"/>
      <c r="D156" s="230"/>
      <c r="E156" s="230"/>
      <c r="F156" s="284"/>
      <c r="G156" s="230"/>
    </row>
    <row r="157" spans="1:7" ht="31.5" customHeight="1" x14ac:dyDescent="0.2">
      <c r="A157" s="298" t="s">
        <v>113</v>
      </c>
      <c r="B157" s="115" t="s">
        <v>215</v>
      </c>
      <c r="C157" s="76" t="s">
        <v>216</v>
      </c>
      <c r="D157" s="76">
        <v>552.5</v>
      </c>
      <c r="E157" s="76">
        <v>552.5</v>
      </c>
      <c r="F157" s="81">
        <f t="shared" ref="F157" si="16">E157/D157</f>
        <v>1</v>
      </c>
      <c r="G157" s="76"/>
    </row>
    <row r="158" spans="1:7" ht="31.5" customHeight="1" x14ac:dyDescent="0.2">
      <c r="A158" s="299"/>
      <c r="B158" s="115" t="s">
        <v>217</v>
      </c>
      <c r="C158" s="76" t="s">
        <v>124</v>
      </c>
      <c r="D158" s="76">
        <v>100</v>
      </c>
      <c r="E158" s="76">
        <v>100</v>
      </c>
      <c r="F158" s="81">
        <f>E158/D158</f>
        <v>1</v>
      </c>
      <c r="G158" s="76"/>
    </row>
    <row r="159" spans="1:7" ht="31.5" hidden="1" customHeight="1" x14ac:dyDescent="0.2">
      <c r="A159" s="304" t="s">
        <v>114</v>
      </c>
      <c r="B159" s="305"/>
      <c r="C159" s="305"/>
      <c r="D159" s="305"/>
      <c r="E159" s="305"/>
      <c r="F159" s="305"/>
      <c r="G159" s="306"/>
    </row>
    <row r="160" spans="1:7" ht="31.5" hidden="1" customHeight="1" x14ac:dyDescent="0.2">
      <c r="A160" s="307"/>
      <c r="B160" s="308"/>
      <c r="C160" s="308"/>
      <c r="D160" s="308"/>
      <c r="E160" s="308"/>
      <c r="F160" s="308"/>
      <c r="G160" s="309"/>
    </row>
    <row r="161" spans="1:26" ht="42" hidden="1" customHeight="1" x14ac:dyDescent="0.2">
      <c r="A161" s="80" t="s">
        <v>115</v>
      </c>
      <c r="B161" s="29"/>
      <c r="C161" s="76"/>
      <c r="D161" s="76"/>
      <c r="E161" s="76"/>
      <c r="F161" s="81" t="e">
        <f>E161/D161</f>
        <v>#DIV/0!</v>
      </c>
      <c r="G161" s="76"/>
    </row>
    <row r="162" spans="1:26" ht="34.9" customHeight="1" x14ac:dyDescent="0.2">
      <c r="A162" s="289" t="s">
        <v>116</v>
      </c>
      <c r="B162" s="310"/>
      <c r="C162" s="310"/>
      <c r="D162" s="310"/>
      <c r="E162" s="310"/>
      <c r="F162" s="310"/>
      <c r="G162" s="311"/>
    </row>
    <row r="163" spans="1:26" ht="81" customHeight="1" x14ac:dyDescent="0.2">
      <c r="A163" s="76" t="s">
        <v>116</v>
      </c>
      <c r="B163" s="34" t="s">
        <v>370</v>
      </c>
      <c r="C163" s="34" t="s">
        <v>371</v>
      </c>
      <c r="D163" s="76">
        <v>45</v>
      </c>
      <c r="E163" s="76">
        <v>45</v>
      </c>
      <c r="F163" s="32">
        <v>1</v>
      </c>
      <c r="G163" s="189"/>
    </row>
    <row r="164" spans="1:26" x14ac:dyDescent="0.2">
      <c r="A164" s="289" t="s">
        <v>117</v>
      </c>
      <c r="B164" s="290"/>
      <c r="C164" s="290"/>
      <c r="D164" s="290"/>
      <c r="E164" s="290"/>
      <c r="F164" s="290"/>
      <c r="G164" s="291"/>
    </row>
    <row r="165" spans="1:26" ht="54.75" customHeight="1" x14ac:dyDescent="0.2">
      <c r="A165" s="241" t="s">
        <v>117</v>
      </c>
      <c r="B165" s="116" t="s">
        <v>218</v>
      </c>
      <c r="C165" s="117" t="s">
        <v>219</v>
      </c>
      <c r="D165" s="76">
        <v>104.5</v>
      </c>
      <c r="E165" s="76">
        <v>105.4</v>
      </c>
      <c r="F165" s="81">
        <v>0.98399999999999999</v>
      </c>
      <c r="G165" s="33"/>
    </row>
    <row r="166" spans="1:26" ht="55.5" customHeight="1" x14ac:dyDescent="0.2">
      <c r="A166" s="241"/>
      <c r="B166" s="116" t="s">
        <v>220</v>
      </c>
      <c r="C166" s="117" t="s">
        <v>219</v>
      </c>
      <c r="D166" s="76">
        <v>95.3</v>
      </c>
      <c r="E166" s="76">
        <v>102.4</v>
      </c>
      <c r="F166" s="81">
        <f t="shared" ref="F166:F170" si="17">E166/D166</f>
        <v>1.074501573976915</v>
      </c>
      <c r="G166" s="29"/>
    </row>
    <row r="167" spans="1:26" ht="45" customHeight="1" x14ac:dyDescent="0.2">
      <c r="A167" s="80"/>
      <c r="B167" s="118" t="s">
        <v>221</v>
      </c>
      <c r="C167" s="117" t="s">
        <v>219</v>
      </c>
      <c r="D167" s="76">
        <v>92.8</v>
      </c>
      <c r="E167" s="76">
        <v>100</v>
      </c>
      <c r="F167" s="81">
        <f t="shared" si="17"/>
        <v>1.0775862068965518</v>
      </c>
      <c r="G167" s="29"/>
    </row>
    <row r="168" spans="1:26" ht="31.5" customHeight="1" x14ac:dyDescent="0.2">
      <c r="A168" s="315" t="s">
        <v>118</v>
      </c>
      <c r="B168" s="312" t="s">
        <v>222</v>
      </c>
      <c r="C168" s="314" t="s">
        <v>223</v>
      </c>
      <c r="D168" s="228">
        <v>102</v>
      </c>
      <c r="E168" s="228">
        <v>88</v>
      </c>
      <c r="F168" s="282">
        <f t="shared" si="17"/>
        <v>0.86274509803921573</v>
      </c>
      <c r="G168" s="228" t="s">
        <v>301</v>
      </c>
    </row>
    <row r="169" spans="1:26" ht="20.25" customHeight="1" x14ac:dyDescent="0.2">
      <c r="A169" s="315"/>
      <c r="B169" s="313"/>
      <c r="C169" s="261"/>
      <c r="D169" s="230"/>
      <c r="E169" s="230"/>
      <c r="F169" s="284"/>
      <c r="G169" s="230"/>
    </row>
    <row r="170" spans="1:26" ht="61.15" customHeight="1" x14ac:dyDescent="0.2">
      <c r="A170" s="80" t="s">
        <v>110</v>
      </c>
      <c r="B170" s="119" t="s">
        <v>224</v>
      </c>
      <c r="C170" s="78" t="s">
        <v>124</v>
      </c>
      <c r="D170" s="76">
        <v>93</v>
      </c>
      <c r="E170" s="76">
        <v>98</v>
      </c>
      <c r="F170" s="81">
        <f t="shared" si="17"/>
        <v>1.053763440860215</v>
      </c>
      <c r="G170" s="33"/>
    </row>
    <row r="171" spans="1:26" ht="27.6" customHeight="1" x14ac:dyDescent="0.2">
      <c r="A171" s="289" t="s">
        <v>300</v>
      </c>
      <c r="B171" s="290"/>
      <c r="C171" s="290"/>
      <c r="D171" s="290"/>
      <c r="E171" s="290"/>
      <c r="F171" s="290"/>
      <c r="G171" s="291"/>
    </row>
    <row r="172" spans="1:26" ht="124.15" customHeight="1" x14ac:dyDescent="0.2">
      <c r="A172" s="82" t="s">
        <v>300</v>
      </c>
      <c r="B172" s="120" t="s">
        <v>237</v>
      </c>
      <c r="C172" s="76" t="s">
        <v>238</v>
      </c>
      <c r="D172" s="100">
        <v>1</v>
      </c>
      <c r="E172" s="109">
        <v>1</v>
      </c>
      <c r="F172" s="81">
        <v>1</v>
      </c>
      <c r="G172" s="33"/>
    </row>
    <row r="173" spans="1:26" x14ac:dyDescent="0.2">
      <c r="A173" s="289" t="s">
        <v>241</v>
      </c>
      <c r="B173" s="290"/>
      <c r="C173" s="290"/>
      <c r="D173" s="290"/>
      <c r="E173" s="290"/>
      <c r="F173" s="290"/>
      <c r="G173" s="291"/>
    </row>
    <row r="174" spans="1:26" ht="46.5" customHeight="1" x14ac:dyDescent="0.2">
      <c r="A174" s="273" t="s">
        <v>241</v>
      </c>
      <c r="B174" s="89" t="s">
        <v>242</v>
      </c>
      <c r="C174" s="17" t="s">
        <v>124</v>
      </c>
      <c r="D174" s="17">
        <v>97</v>
      </c>
      <c r="E174" s="76">
        <v>82</v>
      </c>
      <c r="F174" s="81">
        <f t="shared" ref="F174:F179" si="18">E174/D174</f>
        <v>0.84536082474226804</v>
      </c>
      <c r="G174" s="26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31.5" customHeight="1" x14ac:dyDescent="0.2">
      <c r="A175" s="273"/>
      <c r="B175" s="89" t="s">
        <v>243</v>
      </c>
      <c r="C175" s="17" t="s">
        <v>124</v>
      </c>
      <c r="D175" s="17">
        <v>97</v>
      </c>
      <c r="E175" s="76">
        <v>89</v>
      </c>
      <c r="F175" s="81">
        <f t="shared" si="18"/>
        <v>0.91752577319587625</v>
      </c>
      <c r="G175" s="26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42" customHeight="1" x14ac:dyDescent="0.2">
      <c r="A176" s="273"/>
      <c r="B176" s="89" t="s">
        <v>244</v>
      </c>
      <c r="C176" s="17" t="s">
        <v>124</v>
      </c>
      <c r="D176" s="17">
        <v>97</v>
      </c>
      <c r="E176" s="76">
        <v>1.9</v>
      </c>
      <c r="F176" s="81">
        <f t="shared" si="18"/>
        <v>1.9587628865979381E-2</v>
      </c>
      <c r="G176" s="26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45.75" customHeight="1" x14ac:dyDescent="0.2">
      <c r="A177" s="273"/>
      <c r="B177" s="89" t="s">
        <v>245</v>
      </c>
      <c r="C177" s="17" t="s">
        <v>174</v>
      </c>
      <c r="D177" s="17">
        <v>3</v>
      </c>
      <c r="E177" s="76">
        <v>3</v>
      </c>
      <c r="F177" s="81">
        <f t="shared" si="18"/>
        <v>1</v>
      </c>
      <c r="G177" s="26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96.75" customHeight="1" x14ac:dyDescent="0.2">
      <c r="A178" s="273"/>
      <c r="B178" s="89" t="s">
        <v>246</v>
      </c>
      <c r="C178" s="17" t="s">
        <v>124</v>
      </c>
      <c r="D178" s="17">
        <v>60</v>
      </c>
      <c r="E178" s="76">
        <v>58</v>
      </c>
      <c r="F178" s="81">
        <f t="shared" si="18"/>
        <v>0.96666666666666667</v>
      </c>
      <c r="G178" s="26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62.25" customHeight="1" x14ac:dyDescent="0.2">
      <c r="A179" s="273"/>
      <c r="B179" s="89" t="s">
        <v>247</v>
      </c>
      <c r="C179" s="17" t="s">
        <v>124</v>
      </c>
      <c r="D179" s="17">
        <v>80</v>
      </c>
      <c r="E179" s="76">
        <v>90</v>
      </c>
      <c r="F179" s="81">
        <f t="shared" si="18"/>
        <v>1.125</v>
      </c>
      <c r="G179" s="26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53.25" customHeight="1" x14ac:dyDescent="0.2">
      <c r="A180" s="273"/>
      <c r="B180" s="89" t="s">
        <v>248</v>
      </c>
      <c r="C180" s="17" t="s">
        <v>124</v>
      </c>
      <c r="D180" s="17">
        <v>70</v>
      </c>
      <c r="E180" s="76">
        <v>82</v>
      </c>
      <c r="F180" s="81">
        <v>0.95</v>
      </c>
      <c r="G180" s="26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80.25" customHeight="1" x14ac:dyDescent="0.2">
      <c r="A181" s="273"/>
      <c r="B181" s="89" t="s">
        <v>249</v>
      </c>
      <c r="C181" s="17" t="s">
        <v>124</v>
      </c>
      <c r="D181" s="17">
        <v>60</v>
      </c>
      <c r="E181" s="76">
        <v>62</v>
      </c>
      <c r="F181" s="81">
        <v>0.87</v>
      </c>
      <c r="G181" s="26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38.25" x14ac:dyDescent="0.2">
      <c r="A182" s="273"/>
      <c r="B182" s="89" t="s">
        <v>250</v>
      </c>
      <c r="C182" s="17" t="s">
        <v>174</v>
      </c>
      <c r="D182" s="17">
        <v>100</v>
      </c>
      <c r="E182" s="76">
        <v>112</v>
      </c>
      <c r="F182" s="81">
        <v>1</v>
      </c>
      <c r="G182" s="26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77.45" customHeight="1" x14ac:dyDescent="0.2">
      <c r="A183" s="273"/>
      <c r="B183" s="121" t="s">
        <v>251</v>
      </c>
      <c r="C183" s="17" t="s">
        <v>174</v>
      </c>
      <c r="D183" s="17">
        <v>4</v>
      </c>
      <c r="E183" s="76">
        <v>1</v>
      </c>
      <c r="F183" s="81">
        <v>1</v>
      </c>
      <c r="G183" s="26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38.25" x14ac:dyDescent="0.2">
      <c r="A184" s="273"/>
      <c r="B184" s="121" t="s">
        <v>316</v>
      </c>
      <c r="C184" s="17" t="s">
        <v>174</v>
      </c>
      <c r="D184" s="17">
        <v>12</v>
      </c>
      <c r="E184" s="76">
        <v>12</v>
      </c>
      <c r="F184" s="81">
        <v>1</v>
      </c>
      <c r="G184" s="26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x14ac:dyDescent="0.2">
      <c r="A185" s="289" t="s">
        <v>292</v>
      </c>
      <c r="B185" s="290"/>
      <c r="C185" s="290"/>
      <c r="D185" s="290"/>
      <c r="E185" s="290"/>
      <c r="F185" s="290"/>
      <c r="G185" s="291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38.25" x14ac:dyDescent="0.2">
      <c r="A186" s="271" t="s">
        <v>292</v>
      </c>
      <c r="B186" s="121" t="s">
        <v>293</v>
      </c>
      <c r="C186" s="17" t="s">
        <v>174</v>
      </c>
      <c r="D186" s="17">
        <v>40</v>
      </c>
      <c r="E186" s="76">
        <v>20</v>
      </c>
      <c r="F186" s="32">
        <v>0.5</v>
      </c>
      <c r="G186" s="34" t="s">
        <v>297</v>
      </c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51" x14ac:dyDescent="0.2">
      <c r="A187" s="272"/>
      <c r="B187" s="121" t="s">
        <v>294</v>
      </c>
      <c r="C187" s="17" t="s">
        <v>174</v>
      </c>
      <c r="D187" s="17">
        <v>10</v>
      </c>
      <c r="E187" s="76">
        <v>5</v>
      </c>
      <c r="F187" s="32">
        <v>0.5</v>
      </c>
      <c r="G187" s="34" t="s">
        <v>298</v>
      </c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7.5" x14ac:dyDescent="0.2">
      <c r="A188" s="272"/>
      <c r="B188" s="121" t="s">
        <v>295</v>
      </c>
      <c r="C188" s="17" t="s">
        <v>174</v>
      </c>
      <c r="D188" s="17">
        <v>100</v>
      </c>
      <c r="E188" s="76">
        <v>15</v>
      </c>
      <c r="F188" s="32">
        <v>0.15</v>
      </c>
      <c r="G188" s="34" t="s">
        <v>299</v>
      </c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89.25" x14ac:dyDescent="0.2">
      <c r="A189" s="275"/>
      <c r="B189" s="121" t="s">
        <v>296</v>
      </c>
      <c r="C189" s="17" t="s">
        <v>174</v>
      </c>
      <c r="D189" s="17">
        <v>85</v>
      </c>
      <c r="E189" s="76">
        <v>85</v>
      </c>
      <c r="F189" s="32">
        <v>1</v>
      </c>
      <c r="G189" s="26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1" spans="1:26" s="55" customFormat="1" ht="13.5" x14ac:dyDescent="0.25">
      <c r="H191" s="56"/>
      <c r="I191" s="56"/>
      <c r="J191" s="56"/>
      <c r="K191" s="56"/>
      <c r="L191" s="56"/>
      <c r="M191" s="56"/>
    </row>
    <row r="193" spans="1:1" x14ac:dyDescent="0.2">
      <c r="A193" s="71"/>
    </row>
  </sheetData>
  <mergeCells count="87">
    <mergeCell ref="A186:A189"/>
    <mergeCell ref="A174:A184"/>
    <mergeCell ref="B168:B169"/>
    <mergeCell ref="C168:C169"/>
    <mergeCell ref="D168:D169"/>
    <mergeCell ref="A171:G171"/>
    <mergeCell ref="A173:G173"/>
    <mergeCell ref="A185:G185"/>
    <mergeCell ref="E168:E169"/>
    <mergeCell ref="A168:A169"/>
    <mergeCell ref="A159:G160"/>
    <mergeCell ref="A162:G162"/>
    <mergeCell ref="A165:A166"/>
    <mergeCell ref="G168:G169"/>
    <mergeCell ref="F168:F169"/>
    <mergeCell ref="A164:G164"/>
    <mergeCell ref="B155:B156"/>
    <mergeCell ref="D155:D156"/>
    <mergeCell ref="E155:E156"/>
    <mergeCell ref="G155:G156"/>
    <mergeCell ref="F155:F156"/>
    <mergeCell ref="C155:C156"/>
    <mergeCell ref="A157:A158"/>
    <mergeCell ref="A4:G4"/>
    <mergeCell ref="A5:A12"/>
    <mergeCell ref="A13:A24"/>
    <mergeCell ref="A25:A27"/>
    <mergeCell ref="A28:A31"/>
    <mergeCell ref="A32:G32"/>
    <mergeCell ref="A33:A35"/>
    <mergeCell ref="A37:A39"/>
    <mergeCell ref="A40:A45"/>
    <mergeCell ref="A46:A48"/>
    <mergeCell ref="A49:G49"/>
    <mergeCell ref="A50:A52"/>
    <mergeCell ref="C50:C52"/>
    <mergeCell ref="A53:A55"/>
    <mergeCell ref="A154:A156"/>
    <mergeCell ref="C53:C55"/>
    <mergeCell ref="A85:A90"/>
    <mergeCell ref="A56:G56"/>
    <mergeCell ref="A61:G61"/>
    <mergeCell ref="A62:A64"/>
    <mergeCell ref="A67:A69"/>
    <mergeCell ref="A70:A72"/>
    <mergeCell ref="A73:A74"/>
    <mergeCell ref="A78:G78"/>
    <mergeCell ref="A79:A84"/>
    <mergeCell ref="A75:A77"/>
    <mergeCell ref="A65:A66"/>
    <mergeCell ref="A57:A60"/>
    <mergeCell ref="A103:A105"/>
    <mergeCell ref="A91:A94"/>
    <mergeCell ref="A95:A96"/>
    <mergeCell ref="A97:A98"/>
    <mergeCell ref="E97:E98"/>
    <mergeCell ref="F97:F98"/>
    <mergeCell ref="A99:G99"/>
    <mergeCell ref="A100:A102"/>
    <mergeCell ref="C97:C98"/>
    <mergeCell ref="D97:D98"/>
    <mergeCell ref="B97:B98"/>
    <mergeCell ref="A106:G106"/>
    <mergeCell ref="A107:A109"/>
    <mergeCell ref="A111:A112"/>
    <mergeCell ref="A115:G115"/>
    <mergeCell ref="A116:A117"/>
    <mergeCell ref="B107:B109"/>
    <mergeCell ref="C107:C109"/>
    <mergeCell ref="D107:D109"/>
    <mergeCell ref="E107:E109"/>
    <mergeCell ref="F107:F109"/>
    <mergeCell ref="G107:G109"/>
    <mergeCell ref="A143:A145"/>
    <mergeCell ref="A146:G146"/>
    <mergeCell ref="A147:A152"/>
    <mergeCell ref="A153:G153"/>
    <mergeCell ref="A118:A121"/>
    <mergeCell ref="A122:A125"/>
    <mergeCell ref="A126:G126"/>
    <mergeCell ref="A140:A141"/>
    <mergeCell ref="A142:G142"/>
    <mergeCell ref="A127:A129"/>
    <mergeCell ref="A130:A131"/>
    <mergeCell ref="A132:A134"/>
    <mergeCell ref="A135:A136"/>
    <mergeCell ref="A137:A139"/>
  </mergeCells>
  <pageMargins left="0" right="0" top="0.19685039370078741" bottom="0.15748031496062992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'Приложение 1'!Заголовки_для_печати</vt:lpstr>
      <vt:lpstr>'Приложение 1'!Область_печати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Ноздрина Лидия Александровна</dc:creator>
  <cp:lastModifiedBy>Кудряшова Ирина Владимировна</cp:lastModifiedBy>
  <cp:lastPrinted>2022-03-30T04:24:19Z</cp:lastPrinted>
  <dcterms:created xsi:type="dcterms:W3CDTF">2016-03-10T03:55:01Z</dcterms:created>
  <dcterms:modified xsi:type="dcterms:W3CDTF">2022-03-30T04:26:40Z</dcterms:modified>
</cp:coreProperties>
</file>