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5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_FilterDatabase" localSheetId="3" hidden="1">'4'!$A$19:$M$872</definedName>
    <definedName name="_xlnm._FilterDatabase" localSheetId="4" hidden="1">'5'!$A$17:$J$1147</definedName>
    <definedName name="_xlnm.Print_Titles" localSheetId="1">'2'!$15:$17</definedName>
    <definedName name="_xlnm.Print_Titles" localSheetId="2">'3'!$17:$18</definedName>
    <definedName name="_xlnm.Print_Titles" localSheetId="3">'4'!$17:$18</definedName>
    <definedName name="_xlnm.Print_Titles" localSheetId="4">'5'!$16:$17</definedName>
    <definedName name="_xlnm.Print_Titles" localSheetId="7">'8'!$17:$19</definedName>
    <definedName name="_xlnm.Print_Area" localSheetId="0">'1'!$A$6:$I$37</definedName>
    <definedName name="_xlnm.Print_Area" localSheetId="7">'8'!$A$7:$R$42</definedName>
  </definedNames>
  <calcPr fullCalcOnLoad="1" refMode="R1C1"/>
</workbook>
</file>

<file path=xl/sharedStrings.xml><?xml version="1.0" encoding="utf-8"?>
<sst xmlns="http://schemas.openxmlformats.org/spreadsheetml/2006/main" count="10731" uniqueCount="1102">
  <si>
    <t>поселения</t>
  </si>
  <si>
    <t>000 01 05 00 00 00 0000 500</t>
  </si>
  <si>
    <t>ИТОГО:  ИСТОЧНИКОВ  ВНУТРЕННЕГО  ФИНАНСИРОВАНИЯ</t>
  </si>
  <si>
    <t>№ строки</t>
  </si>
  <si>
    <t>Код бюджетной классификации</t>
  </si>
  <si>
    <t>код статьи</t>
  </si>
  <si>
    <t>код подстатьи</t>
  </si>
  <si>
    <t>код элемента</t>
  </si>
  <si>
    <t>00</t>
  </si>
  <si>
    <t>0000</t>
  </si>
  <si>
    <t>1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</si>
  <si>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</si>
  <si>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</si>
  <si>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Управление имущественных отношений</t>
  </si>
  <si>
    <t>014</t>
  </si>
  <si>
    <t>№ п/п</t>
  </si>
  <si>
    <t>Культура</t>
  </si>
  <si>
    <t>2</t>
  </si>
  <si>
    <t>БЕЗВОЗМЕЗДНЫЕ ПОСТУПЛЕНИЯ</t>
  </si>
  <si>
    <t>060</t>
  </si>
  <si>
    <t>3</t>
  </si>
  <si>
    <t>130</t>
  </si>
  <si>
    <t>ВСЕГО ДОХОДОВ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</si>
  <si>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</si>
  <si>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</si>
  <si>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</si>
  <si>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</si>
  <si>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Другие общегосударственные вопросы</t>
  </si>
  <si>
    <t>Другие вопросы в области здравоохранения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</si>
  <si>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</si>
  <si>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</si>
  <si>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</si>
  <si>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</si>
  <si>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</si>
  <si>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</si>
  <si>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</si>
  <si>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</si>
  <si>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</si>
  <si>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Единый сельскохозяйственный налог</t>
  </si>
  <si>
    <t>11</t>
  </si>
  <si>
    <t>Бюджетные кредиты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</si>
  <si>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</si>
  <si>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Общегосударственные вопросы</t>
  </si>
  <si>
    <t>О1</t>
  </si>
  <si>
    <t>999</t>
  </si>
  <si>
    <t>Прочие субсидии</t>
  </si>
  <si>
    <t>Прочие субсидии бюджетам муниципальных районов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</si>
  <si>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</si>
  <si>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</si>
  <si>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</si>
  <si>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</si>
  <si>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000 01 05 02 00 00 0000 500</t>
  </si>
  <si>
    <t>Увеличение прочих остатков средств бюджетов</t>
  </si>
  <si>
    <t>000 01 05 02 01 00 0000 510</t>
  </si>
  <si>
    <t>000 01 05 00 00 00 0000 600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</si>
  <si>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</si>
  <si>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Образование</t>
  </si>
  <si>
    <t>О7</t>
  </si>
  <si>
    <t>Дошкольное образование</t>
  </si>
  <si>
    <t>Мобилизационная и вневойсковая подготовка</t>
  </si>
  <si>
    <t>Общее образование</t>
  </si>
  <si>
    <t>Другие вопросы в области образования</t>
  </si>
  <si>
    <t>901</t>
  </si>
  <si>
    <t>903</t>
  </si>
  <si>
    <t>О4</t>
  </si>
  <si>
    <t>О5</t>
  </si>
  <si>
    <t>Резервные фонды</t>
  </si>
  <si>
    <t>Национальная безопасность и правоохранительная деятельность</t>
  </si>
  <si>
    <t>О9</t>
  </si>
  <si>
    <t>Национальная экономика</t>
  </si>
  <si>
    <t>13</t>
  </si>
  <si>
    <t>Национальная оборона</t>
  </si>
  <si>
    <t>Государственная пошлина по делам, рассматриваемым в судах общей юрисдикции, мировыми судьями</t>
  </si>
  <si>
    <t>Наименование поселения</t>
  </si>
  <si>
    <t>НАЛОГОВЫЕ И НЕНАЛОГОВЫЕ ДОХОДЫ</t>
  </si>
  <si>
    <t>024</t>
  </si>
  <si>
    <t>Итого</t>
  </si>
  <si>
    <t>000</t>
  </si>
  <si>
    <t>000 01 03 01 00 00 0000 700</t>
  </si>
  <si>
    <t>900 01 03 01 00 05 0000 710</t>
  </si>
  <si>
    <t>000 01 03 01 00 00 0000 800</t>
  </si>
  <si>
    <t>900 01 03 01 00 05 0000 810</t>
  </si>
  <si>
    <t>000 01 05 02 00 00 0000 600</t>
  </si>
  <si>
    <t>Уменьшение прочих остатков денежных средств бюджетов муниципальных районов</t>
  </si>
  <si>
    <t>ШТРАФЫ, САНКЦИИ, ВОЗМЕЩЕНИЕ УЩЕРБА</t>
  </si>
  <si>
    <t>Охрана семьи и детства</t>
  </si>
  <si>
    <t>Вид расходов</t>
  </si>
  <si>
    <t>Наименование разделов</t>
  </si>
  <si>
    <t>Администрация района</t>
  </si>
  <si>
    <t>Субвенции местным бюджетам на выполнение передаваемых полномочий субъектов Российской Федерации</t>
  </si>
  <si>
    <t>029</t>
  </si>
  <si>
    <t>500</t>
  </si>
  <si>
    <t>ИТОГО:</t>
  </si>
  <si>
    <t xml:space="preserve">Здравоохранение </t>
  </si>
  <si>
    <t>430</t>
  </si>
  <si>
    <t>900 01 05 02 01 05 0000 510</t>
  </si>
  <si>
    <t>900 01 05 02 01 05 0000 610</t>
  </si>
  <si>
    <t xml:space="preserve">Доходы, получаемые в виде арендной  платы за  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</si>
  <si>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Источники внутреннего финансирования дефицита районного бюджета</t>
  </si>
  <si>
    <t>тыс.руб.</t>
  </si>
  <si>
    <t>Жилищно-коммунальное хозяйство</t>
  </si>
  <si>
    <t>Коммунальное хозяйство</t>
  </si>
  <si>
    <t xml:space="preserve">Культура, кинематография </t>
  </si>
  <si>
    <t>900</t>
  </si>
  <si>
    <t xml:space="preserve">Увеличение прочих остатков денежных средств бюджетов муниципальных районов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</si>
  <si>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</si>
  <si>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Иные межбюджетные трансферты</t>
  </si>
  <si>
    <t>06</t>
  </si>
  <si>
    <t>НАЛОГИ НА ИМУЩЕСТВО</t>
  </si>
  <si>
    <t>03</t>
  </si>
  <si>
    <t xml:space="preserve">Земельный налог </t>
  </si>
  <si>
    <t>013</t>
  </si>
  <si>
    <t>08</t>
  </si>
  <si>
    <t>07</t>
  </si>
  <si>
    <t>140</t>
  </si>
  <si>
    <t>09</t>
  </si>
  <si>
    <t>04</t>
  </si>
  <si>
    <t>050</t>
  </si>
  <si>
    <t>030</t>
  </si>
  <si>
    <t>Уменьшение прочих  остатков денежных средств бюджетов</t>
  </si>
  <si>
    <t>000 01 05 02 01 00 0000 610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</si>
  <si>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</si>
  <si>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</si>
  <si>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</si>
  <si>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 остатков средств бюджетов</t>
  </si>
  <si>
    <t xml:space="preserve">1 </t>
  </si>
  <si>
    <t>Транспорт</t>
  </si>
  <si>
    <t>О8</t>
  </si>
  <si>
    <t>ДОХОДЫ ОТ ИСПОЛЬЗОВАНИЯ ИМУЩЕСТВА, НАХОДЯЩЕГОСЯ В ГОСУДАРСТВЕННОЙ И  МУНИЦИПАЛЬНОЙ СОБСТВЕННОСТИ</t>
  </si>
  <si>
    <t>120</t>
  </si>
  <si>
    <t>10</t>
  </si>
  <si>
    <t>12</t>
  </si>
  <si>
    <t>БЕЗВОЗМЕЗДНЫЕ ПОСТУПЛЕНИЯ ОТ ДРУГИХ БЮДЖЕТОВ БЮДЖЕТНОЙ СИСТЕМЫ РОССИЙСКОЙ ФЕДЕРАЦИИ</t>
  </si>
  <si>
    <t>Другие вопросы в области социальной политики</t>
  </si>
  <si>
    <t>ИТОГО</t>
  </si>
  <si>
    <t>Сельское хозяйство и рыболовство</t>
  </si>
  <si>
    <t>048</t>
  </si>
  <si>
    <t>Поселения</t>
  </si>
  <si>
    <t>Финансовое управление Администрации Кежемского района</t>
  </si>
  <si>
    <t>Социальная политика</t>
  </si>
  <si>
    <t>Пенсионное обеспечение</t>
  </si>
  <si>
    <t>Социальное обеспечение населения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</si>
  <si>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</si>
  <si>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Наименование кода классификации доходов бюджета</t>
  </si>
  <si>
    <t>Другие вопросы в области жилищно-коммунального хозяйства</t>
  </si>
  <si>
    <t xml:space="preserve">НАЛОГИ НА ПРИБЫЛЬ, ДОХОДЫ </t>
  </si>
  <si>
    <t>182</t>
  </si>
  <si>
    <t>110</t>
  </si>
  <si>
    <t>Налог на прибыль организаций</t>
  </si>
  <si>
    <t>010</t>
  </si>
  <si>
    <t>012</t>
  </si>
  <si>
    <t>02</t>
  </si>
  <si>
    <t xml:space="preserve">Налог на доходы физических лиц </t>
  </si>
  <si>
    <t>020</t>
  </si>
  <si>
    <t>040</t>
  </si>
  <si>
    <t>05</t>
  </si>
  <si>
    <t>НАЛОГИ НА СОВОКУПНЫЙ ДОХОД</t>
  </si>
  <si>
    <t xml:space="preserve">ДОХОДЫ ОТ ПРОДАЖИ МАТЕРИАЛЬНЫХ И НЕМАТЕРИАЛЬНЫХ АКТИВОВ </t>
  </si>
  <si>
    <t>033</t>
  </si>
  <si>
    <t>16</t>
  </si>
  <si>
    <t>город Кодинск</t>
  </si>
  <si>
    <t>Приложение №2</t>
  </si>
  <si>
    <t>19</t>
  </si>
  <si>
    <t>Дорожное хозяйство (дорожные фонды)</t>
  </si>
  <si>
    <t>Недокурский сельсовет</t>
  </si>
  <si>
    <t>Тагарский сельсовет</t>
  </si>
  <si>
    <t>Ирбинский сельсовет</t>
  </si>
  <si>
    <t>Имбинский сельсовет</t>
  </si>
  <si>
    <t>Заледеевский сельсовет</t>
  </si>
  <si>
    <t>Яркинский сельсовет</t>
  </si>
  <si>
    <t>тыс. рублей</t>
  </si>
  <si>
    <t>тыс. руб.</t>
  </si>
  <si>
    <t>За счет собственных доходов+дотация</t>
  </si>
  <si>
    <t>Раздел 01 "Общегосударственные расходы"</t>
  </si>
  <si>
    <t>20</t>
  </si>
  <si>
    <t>29</t>
  </si>
  <si>
    <t>30</t>
  </si>
  <si>
    <t>35</t>
  </si>
  <si>
    <t>40</t>
  </si>
  <si>
    <t>45</t>
  </si>
  <si>
    <t>100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</si>
  <si>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</si>
  <si>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</si>
  <si>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имущество физических лиц</t>
  </si>
  <si>
    <t>Раздел</t>
  </si>
  <si>
    <t>Подраздел</t>
  </si>
  <si>
    <t>Целевая статья</t>
  </si>
  <si>
    <t>Кежемский районный Совет депутатов</t>
  </si>
  <si>
    <t>827</t>
  </si>
  <si>
    <t>Непрограммные расходы</t>
  </si>
  <si>
    <t>Функционирование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</si>
  <si>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</si>
  <si>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</si>
  <si>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</si>
  <si>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</si>
  <si>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</si>
  <si>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</si>
  <si>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</si>
  <si>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</si>
  <si>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средства</t>
  </si>
  <si>
    <t>870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</si>
  <si>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</si>
  <si>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</si>
  <si>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</si>
  <si>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510</t>
  </si>
  <si>
    <t>540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</si>
  <si>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</si>
  <si>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</si>
  <si>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810</t>
  </si>
  <si>
    <t>Другие вопросы в области жилищно-коммунального хозяйства"</t>
  </si>
  <si>
    <t>Управление имущественных отношений Администрации Кежемского района</t>
  </si>
  <si>
    <t>Подпрограмма "Управление муниципальным имуществом Кежемского района"</t>
  </si>
  <si>
    <t>Подпрограмма «Развитие дошкольного, общего и дополнительного образования детей»</t>
  </si>
  <si>
    <t>Подпрограмма «Обеспечение реализации муниципальной программы и прочие мероприятия в области образования»</t>
  </si>
  <si>
    <t>Расходы на выплаты персоналу государственных (муниципальных) органов</t>
  </si>
  <si>
    <t>300</t>
  </si>
  <si>
    <t>Публичные нормативные социальные выплаты гражданам</t>
  </si>
  <si>
    <t>310</t>
  </si>
  <si>
    <t>Администрация Кежемского района</t>
  </si>
  <si>
    <t>Общегосударсвенные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</si>
  <si>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</si>
  <si>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 из краевого и федерального бюджетов и доли софинансирования в рамках непрограммных расходов</t>
  </si>
  <si>
    <t>600</t>
  </si>
  <si>
    <t>610</t>
  </si>
  <si>
    <t>Культура, кинематография</t>
  </si>
  <si>
    <t>Здравоохранение</t>
  </si>
  <si>
    <t xml:space="preserve">10 </t>
  </si>
  <si>
    <t>Социальное обеспечение и иные выплаты населению</t>
  </si>
  <si>
    <t>Подпрограмма "Развитие системы подготовки спортивного резерва"</t>
  </si>
  <si>
    <t>Подпрограмма "Развитие спорта высшых достижений"</t>
  </si>
  <si>
    <t>Подпрограмма "Развитие массовой физической культуры и спорта"</t>
  </si>
  <si>
    <t>620</t>
  </si>
  <si>
    <t>Условно утвержденные расходы</t>
  </si>
  <si>
    <t>Субсидии бюджетным учреждениям</t>
  </si>
  <si>
    <t>Подпрограмма «Социальная поддержка семей, имеющих детей»</t>
  </si>
  <si>
    <t>Социальные выплаты гражданам, кроме публичных нормативных социальных выплат</t>
  </si>
  <si>
    <t>320</t>
  </si>
  <si>
    <t xml:space="preserve"> 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</si>
  <si>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</si>
  <si>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автономны учреждениям</t>
  </si>
  <si>
    <t>Приложение №6</t>
  </si>
  <si>
    <t>Подпрограмма "Обеспечение реализации муниципальной программы и прочие мероприятия"</t>
  </si>
  <si>
    <t>Подпрограмма «Обеспечение реализации муниципальной программы и прочие мероприятия »</t>
  </si>
  <si>
    <t>4</t>
  </si>
  <si>
    <t>5</t>
  </si>
  <si>
    <t>Итого субсидий</t>
  </si>
  <si>
    <t>ВСЕГО</t>
  </si>
  <si>
    <t>Подпрограмма " Обеспечение деятельности и развитие учреждений дополнительного образования в области культуры "</t>
  </si>
  <si>
    <t>Подпрограмма "Обеспечение деятельности и развитие музеев"</t>
  </si>
  <si>
    <t>Подпрограмма " Обеспечение деятельности и развитие учреждений библиотечного типа"</t>
  </si>
  <si>
    <t>6</t>
  </si>
  <si>
    <t>Субвенции бюджетам муниципальных районов на выполнение передаваемых полномочий субъектов Российской Федерации</t>
  </si>
  <si>
    <t>Подпрограмма "Создание условий для эффективного управления муниципальными финансами, повышения устойчивости бюджетов муниципальных образований Кежемского района"</t>
  </si>
  <si>
    <t>Муниципальная программа «Система социальной защиты населения Кежемского района»</t>
  </si>
  <si>
    <t>Реализация мероприятий по социальной поддержке нетрудоспособного населения, находящегося в трудной жизненной ситуации Кежемского района в рамках подпрограммы «Повышение качества жизни отдельных категорий граждан, в т.ч. инвалидов, степени их социальной защищенности» муниципальной программы "Система социальной защиты населения Кежемского района"</t>
  </si>
  <si>
    <t>Реализация мероприятий по социальной поддержке семей с детьми Кежемского района в рамках подпрограммы «Социальная поддержка семей, имеющих детей» муниципальной программы "Система социальной защиты населения Кежемского района"</t>
  </si>
  <si>
    <t>Муниципальная программа "Обеспечение доступным и комфортным жильем жителей Кежемского района"</t>
  </si>
  <si>
    <t>Руководство и управление в сфере установленных функцийорганов местного самоуправления в рамках подпрограммы "Управление муниципальным имуществом Кежемского района муниципальной программы "Обеспечение доступным и комфортным жильем жителей Кежемского района"</t>
  </si>
  <si>
    <t>Управление муниципальным имуществом в рамках подпрограммы "Управление муниципальным имуществом Кежемского района" муниципальной программы "Обеспечение доступным и комфортным жильем жителей Кежемского района"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</si>
  <si>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</si>
  <si>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«Развитие сельского хозяйства в Кежемском районе»</t>
  </si>
  <si>
    <t>Муниципальная программа «Развитие молодежной политики в Кежемском районе»</t>
  </si>
  <si>
    <t>Муниципальная программа «Обеспечение доступным и комфортным жильем жителей Кежемского района»</t>
  </si>
  <si>
    <t>Муниципальная программа «Развитие образования Кежемского района»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</si>
  <si>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</si>
  <si>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за счет средств от приносящей доход деятельности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</si>
  <si>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</si>
  <si>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дополнительного образования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</si>
  <si>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Оздоровление детей за счет средств местного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</si>
  <si>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Обеспечение деятельности (оказание услуг) подведомственных учреждений  в рамках подпрограммы "Обеспечение реализации муниципальной программы и прочие мероприятия в области образования" муниципальной программы «Развитие образования Кежемского района»</t>
  </si>
  <si>
    <t>Обеспечение деятельности централизованной бухгалтерии в рамках подпрограммы "Обеспечение реализации муниципальной программы и прочие мероприятия в области образования" муниципальной программы «Развитие образования Кежемского района»</t>
  </si>
  <si>
    <t>Муниципальная программа "Развитие транспортной системы Кежемского района"</t>
  </si>
  <si>
    <t>Муниципальная программа «Развитие транспортной системы Кежемского района»</t>
  </si>
  <si>
    <t>630</t>
  </si>
  <si>
    <t>Муниципальная программа "Содействие занятости населения Кежемского района"</t>
  </si>
  <si>
    <t>Реализация мероприятий по содействию занятости населения Кежемского района, в рамках муниципальной программы  "Содействие занятости населения Кежемского района"</t>
  </si>
  <si>
    <t>Другие вопросы в области национальной экономики</t>
  </si>
  <si>
    <t>001</t>
  </si>
  <si>
    <t xml:space="preserve">Дотации на выравнивание бюджетной обеспеченности
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</si>
  <si>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в Кежемском районе"</t>
  </si>
  <si>
    <t>Подпрограмма «Обеспечение реализации муниципальной программы и прочие мероприятия»</t>
  </si>
  <si>
    <t>Подпрограмма «Дороги Кежемского района»</t>
  </si>
  <si>
    <t>Иные межбюджетные трансферты, выделяемые из бюджетов поселений, в районный бюджет и направляемые на финансирование расходов, по передаваемым органов местного самоуправления поселения органам местного самоуправления муниципального района (по организации исполнения бюджета), в рамках подпрограммы "Обеспечение реализации муниципальной программы и прочие мероприятия" муниципальной программы  "Управление муниципальными финансами"</t>
  </si>
  <si>
    <t>Иные межбюджетные трансферты, выделяемые из бюджета поселения в районный бюджет на реализацию решения Ирбинского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</si>
  <si>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Дотация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</t>
  </si>
  <si>
    <t>Содержание автомобильных дорог общего пользования регионального и межмуниципального значения и искусственных сооружений за счет средств дорожного фонда Кежемского района в рамках подпрограммы «Дороги Кежемского района» муниципальной программы «Развитие транспортной системы Кежемского района»</t>
  </si>
  <si>
    <t>Доплата к пенсиям муниципальных служащих, в рамках подпрограммы «Повышение качества жизни отдельных категорий граждан, в т.ч. инвалидов, степени их социальной защищенности» муниципальной программы «Система социальной защиты населения Кежемского района»</t>
  </si>
  <si>
    <t>Иные межбюджетные трансферты, выделяемые из бюджета поселения в районный бюджет на реализацию решения Яркинского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 "Управление муниципальными финансами"</t>
  </si>
  <si>
    <t>Содержание автомобильных дорог общего пользования регионального и межмуниципального значения и искусственных сооружений за счет средств дорожного фонда Кежемского района в рамках подпрограммы «Дороги Кежемского района» муниципальной программы  «Развитие транспортной системы Кежемского района»</t>
  </si>
  <si>
    <t>Иные межбюджетные трансферты, выделяемые из бюджета поселения в районный бюджет на реализацию решения Ирбинского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 "Управление муниципальными финансами"</t>
  </si>
  <si>
    <t>Иные межбюджетные трансферты, выделяемые из бюджетов поселений, в районный бюджет и направляемые на финансирование расходов, по передаваемым органов местного самоуправления поселения органам местного самоуправления муниципального района (по организации исполнения бюджета), в рамках подпрограммы "Обеспечение реализации муниципальной программы и прочие мероприятия" муниципальной программы"Управление муниципальными финансами"</t>
  </si>
  <si>
    <t>Межбюджетные трансферты общего характера бюджетам бюджетной системы Российской Федерации</t>
  </si>
  <si>
    <t xml:space="preserve">Дотации бюджетам на поддержку мер по обеспечению сбалансированности бюджетов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</si>
  <si>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</si>
  <si>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Подпрограмма  «Модернизация, реконструкция и капитальный ремонт объектов коммунальной инфраструктуры Кежемского района»</t>
  </si>
  <si>
    <t>Подпрограмма «Развитие архивного дела в Кежемском районе»</t>
  </si>
  <si>
    <t>Подпрограмма «Вовлечение молодежи Кежемского района в социальную практику»</t>
  </si>
  <si>
    <t>Обеспечение деятельности (оказание услуг) подведомственных учреждений в рамках подпрограммы "Вовлечение молодежи Кежемского района в социальную практику" муниципальной программы "Развитие молодежной политики в Кежемском районе"</t>
  </si>
  <si>
    <t>Подпрограмма "Развитие транспортного комплекса Кежемского района"</t>
  </si>
  <si>
    <t>Субсидии организациям воздушного  транспорта, на компенсацию расходов, возникающих в результате государственного регулирования тарифов при осуществлении пассажирских перевозок в межмуниципальном сообщении, в рамках подпрограммы"Развитие транспортного комплекса Кежемского района" муниципальной программы "Развитие транспортной системы Кежемского района"</t>
  </si>
  <si>
    <t xml:space="preserve">Муниципальная программа "Управление муниципальными финансами" </t>
  </si>
  <si>
    <t>Муниципальная программа "Управление муниципальными финансами"</t>
  </si>
  <si>
    <t>Муниципальная программа  "Управление муниципальными финансами"</t>
  </si>
  <si>
    <t>Подпрограмма " Повышение качества жизни отдельных категорий граждан,в т.ч.инвалидов,степени их  социальной защищенности"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</si>
  <si>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</si>
  <si>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</si>
  <si>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</si>
  <si>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</si>
  <si>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</si>
  <si>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</si>
  <si>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поселений</t>
  </si>
  <si>
    <t>Ревизионная комиссия Кежемского района</t>
  </si>
  <si>
    <t>11 0 00 00000</t>
  </si>
  <si>
    <t>11 3 00 00000</t>
  </si>
  <si>
    <t>11 3 00 00210</t>
  </si>
  <si>
    <t>11 3 00 42000</t>
  </si>
  <si>
    <t>11 3 00 42040</t>
  </si>
  <si>
    <t>11 3 00 42050</t>
  </si>
  <si>
    <t>11 1 00 00000</t>
  </si>
  <si>
    <t>11 1 00 75140</t>
  </si>
  <si>
    <t>Субвенции</t>
  </si>
  <si>
    <t>11 1 00 51180</t>
  </si>
  <si>
    <t>11 1 00 27120</t>
  </si>
  <si>
    <t>Прочие межбюджетные трансферты общего характера</t>
  </si>
  <si>
    <t>11 1 00 27210</t>
  </si>
  <si>
    <t>530</t>
  </si>
  <si>
    <t>Иные межбюджетные трансферты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</t>
  </si>
  <si>
    <t>Иные межбюдежтные трансферты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</t>
  </si>
  <si>
    <t>10 0 00 00000</t>
  </si>
  <si>
    <t>10 1 00 00000</t>
  </si>
  <si>
    <t>10 1 00 00210</t>
  </si>
  <si>
    <t>10 1 00 46010</t>
  </si>
  <si>
    <t>02 0 00 00000</t>
  </si>
  <si>
    <t>02 1 00 00000</t>
  </si>
  <si>
    <t>02 1 00 01110</t>
  </si>
  <si>
    <t>02 2 00 00000</t>
  </si>
  <si>
    <t>02 1 00 46020</t>
  </si>
  <si>
    <t>02 2 00 46030</t>
  </si>
  <si>
    <t>15 0 00 00000</t>
  </si>
  <si>
    <t>15 0 00 46040</t>
  </si>
  <si>
    <t>908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</si>
  <si>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самоуправления, в рамках непрограммных расходов</t>
  </si>
  <si>
    <t>Иные межбюджетные трансферты, выделяемые из бюджетов поселений, в районный бюджет и направляемые на финансирование расходов, по передаваемым  органов местного самоуправления поселения органам местного самоуправления муниципального района</t>
  </si>
  <si>
    <t>30 0 00 00000</t>
  </si>
  <si>
    <t>30 2 00 00000</t>
  </si>
  <si>
    <t>30 2 00 00210</t>
  </si>
  <si>
    <t>30 4 00 00000</t>
  </si>
  <si>
    <t>30 2 00 00230</t>
  </si>
  <si>
    <t>Председатель Кежемского районного Совета депутатов в рамках непрограммных расходов</t>
  </si>
  <si>
    <t>Председатель районного Совета депутатов в рамках непрограммных расходов</t>
  </si>
  <si>
    <t>03 0 00 00000</t>
  </si>
  <si>
    <t>03 2 00 00000</t>
  </si>
  <si>
    <t>08 0 00 00000</t>
  </si>
  <si>
    <t>08 2 00 00000</t>
  </si>
  <si>
    <t>08 2 00 23600</t>
  </si>
  <si>
    <t>08 1 00 00000</t>
  </si>
  <si>
    <t>08 1 00 23710</t>
  </si>
  <si>
    <t>09 0 00 00000</t>
  </si>
  <si>
    <t>09 2 00 00000</t>
  </si>
  <si>
    <t>09 2 00 75180</t>
  </si>
  <si>
    <t>03 2 00 00610</t>
  </si>
  <si>
    <t>812</t>
  </si>
  <si>
    <t>01 0 00 00000</t>
  </si>
  <si>
    <t>01 1 00 00000</t>
  </si>
  <si>
    <t>01 1 00 00610</t>
  </si>
  <si>
    <t>01 1 00 08100</t>
  </si>
  <si>
    <t>01 1 00 74080</t>
  </si>
  <si>
    <t>01 1 00 75880</t>
  </si>
  <si>
    <t>01 1 00 44070</t>
  </si>
  <si>
    <t>01 1 00 44080</t>
  </si>
  <si>
    <t>01 1 00 75640</t>
  </si>
  <si>
    <t>01 1 00 74090</t>
  </si>
  <si>
    <t>01 1 00 19910</t>
  </si>
  <si>
    <t>01 2 00 00000</t>
  </si>
  <si>
    <t>01 3 00 00000</t>
  </si>
  <si>
    <t>01 3 00 00610</t>
  </si>
  <si>
    <t>01 3 00 44030</t>
  </si>
  <si>
    <t>01 1 00 75540</t>
  </si>
  <si>
    <t>01 1 00 75660</t>
  </si>
  <si>
    <t>01 1 00 75560</t>
  </si>
  <si>
    <t>Глава района в рамках непрограммных расходов</t>
  </si>
  <si>
    <t>30 2 00 00220</t>
  </si>
  <si>
    <t>30 3 00 00000</t>
  </si>
  <si>
    <t>05 0 00 00000</t>
  </si>
  <si>
    <t>05 1 00 00000</t>
  </si>
  <si>
    <t>05 1 00 75190</t>
  </si>
  <si>
    <t>30 3 00 74290</t>
  </si>
  <si>
    <t>30 3 00 74670</t>
  </si>
  <si>
    <t>30 3 00 76040</t>
  </si>
  <si>
    <t>09 3 00 00000</t>
  </si>
  <si>
    <t>09 3 00 75170</t>
  </si>
  <si>
    <t>13 0 00 00000</t>
  </si>
  <si>
    <t>03 1 00 00000</t>
  </si>
  <si>
    <t>03 1 00 75700</t>
  </si>
  <si>
    <t>05 5 00 00000</t>
  </si>
  <si>
    <t>05 5 00 00610</t>
  </si>
  <si>
    <t>07 0 00 00000</t>
  </si>
  <si>
    <t>07 1 00 00000</t>
  </si>
  <si>
    <t>07 1 00 00610</t>
  </si>
  <si>
    <t>07 1 00 S4560</t>
  </si>
  <si>
    <t>05 2 00 00000</t>
  </si>
  <si>
    <t>05 2 00 00610</t>
  </si>
  <si>
    <t>05 3 00 00000</t>
  </si>
  <si>
    <t>05 3 00 00610</t>
  </si>
  <si>
    <t>05 4 00 00000</t>
  </si>
  <si>
    <t>05 4 00 00610</t>
  </si>
  <si>
    <t>10 4 00 00000</t>
  </si>
  <si>
    <t>06 0 00 00000</t>
  </si>
  <si>
    <t>06 3 00 00000</t>
  </si>
  <si>
    <t>06 3 00 00610</t>
  </si>
  <si>
    <t>06 2 00 00000</t>
  </si>
  <si>
    <t>06 2 00 44010</t>
  </si>
  <si>
    <t>06 1 00 00000</t>
  </si>
  <si>
    <t>06 1 00 00610</t>
  </si>
  <si>
    <t>03 1 00 75770</t>
  </si>
  <si>
    <t>10 1 00 43150</t>
  </si>
  <si>
    <t>Жилищное хозяйство</t>
  </si>
  <si>
    <t>Расходы по взносам на капитальный ремонт муниципального жилищного фонда, в рамках подпрограммы "Управление муниципальным имуществом Кежемского района муниципальной программы "Обеспечение доступным и комфортным жильем жителей Кежемского района"</t>
  </si>
  <si>
    <t>Руководство и управление в сфере установленных функций органов местного самоуправления в рамках непрограммных расходов</t>
  </si>
  <si>
    <t xml:space="preserve">к решению Кежемского районного Совета депутатов  </t>
  </si>
  <si>
    <t xml:space="preserve"> к решению Кежемского районного Совета депутатов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</si>
  <si>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</si>
  <si>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</si>
  <si>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</si>
  <si>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</si>
  <si>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</si>
  <si>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002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</si>
  <si>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</si>
  <si>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</si>
  <si>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 xml:space="preserve"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</si>
  <si>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</t>
  </si>
  <si>
    <t xml:space="preserve">Субвенции бюджетам муниципальных образований края на реализацию Закона края от 21 декабря 2010 года № 11-5582 «О наделении органов местного самоуправления городских округов и муниципальных районов края отдельными государственными полномочиями по обеспечению переселения граждан из районов Крайнего Севера и приравненных к ним местностей Красноярского края» </t>
  </si>
  <si>
    <t>Наименование главного  распорядителя</t>
  </si>
  <si>
    <t>Дополнительное образование детей</t>
  </si>
  <si>
    <t>000 01 03 01 00 00 0000 000</t>
  </si>
  <si>
    <t>Обеспечение деятельности (оказание услуг) подведомственных учреждений в рамках непрограммных расходов</t>
  </si>
  <si>
    <t>30 2 00 00610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</si>
  <si>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</si>
  <si>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</si>
  <si>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</si>
  <si>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 xml:space="preserve">Доходы от уплаты акцизов на дизельное топливо,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</si>
  <si>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</si>
  <si>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>250</t>
  </si>
  <si>
    <t xml:space="preserve"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</si>
  <si>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>260</t>
  </si>
  <si>
    <t xml:space="preserve"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</si>
  <si>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</si>
  <si>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</si>
  <si>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</si>
  <si>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</si>
  <si>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Прочие непрограммные расходы</t>
  </si>
  <si>
    <t>30 1 00 00000</t>
  </si>
  <si>
    <t xml:space="preserve">Молодежная политика </t>
  </si>
  <si>
    <t>Подпрограмма «Государственная поддержка детей сирот, и детей, оставшихся без попечения родителей»</t>
  </si>
  <si>
    <t>Муниципальная программа «Развитие культуры и туризма на территории Кежемского района»</t>
  </si>
  <si>
    <t>Обеспечение деятельности (оказание услуг) подведомственных учреждений в рамках подпрограммы "Обеспечение деятельности и развитие музеев" муниципальной программы «Развитие культуры и туризма на территории Кежемского района»</t>
  </si>
  <si>
    <t>Обеспечение деятельности (оказание услуг) подведомственных учреждений 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</si>
  <si>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Обеспечение деятельности (оказание услуг) подведомственных учреждений в рамках подпрограммы "Обеспечение деятельности и развитие учреждений дополнительного образования в области культуры " муниципальной программы «Развитие культуры и туризма на территории Кежемского района»</t>
  </si>
  <si>
    <t>Муниципальная программа «Развитие физической культуры и спорта в Кежемском районе»</t>
  </si>
  <si>
    <t>Мероприятия в области физической культуры и спорта  в рамках подпрограммы "Развитие спорта высших достижений"  муниципальной программы  «Развитие массовой физической культуры и спорта»</t>
  </si>
  <si>
    <t>Подпрограмма "Модернизация, реконструкция и капитальный ремонт объектов коммунальной инфраструктуры Кежемского района"</t>
  </si>
  <si>
    <t>код главного администратора</t>
  </si>
  <si>
    <t>код группы</t>
  </si>
  <si>
    <t>код подгруппы</t>
  </si>
  <si>
    <t>код группы подвида</t>
  </si>
  <si>
    <t>код аналитической группы подвида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</si>
  <si>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</si>
  <si>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</si>
  <si>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000 01 03 00 00 00 0000 000</t>
  </si>
  <si>
    <t>Наименование показателя бюджетной классификации</t>
  </si>
  <si>
    <t>Код главного распорядителя бюджетных средств</t>
  </si>
  <si>
    <t>14 0 00 00000</t>
  </si>
  <si>
    <t>Муниципальная программа "Защита населения и территории Кежемского района от чрезвычайных ситуаций природного и техногенного характера"</t>
  </si>
  <si>
    <t>14 0 00 44050</t>
  </si>
  <si>
    <t xml:space="preserve">14 0 00 00000 </t>
  </si>
  <si>
    <t xml:space="preserve">14 0 00 44050 </t>
  </si>
  <si>
    <t>Организация транспортного обслуживания населения автомобильным транспортом в межмуниципальном и пригородном сообщении района в рамках подпрограммы "Развитие транспортного комплекса Кежемского района" муниципальной программы "Развитие транспортной системы Кежемского района"</t>
  </si>
  <si>
    <t>08 2 00 43210</t>
  </si>
  <si>
    <t>Наименование главного распорядителя и наименование показателей бюджетной классификации</t>
  </si>
  <si>
    <t>Наименование муниципальной программы и наименование показателей бюджетной классификации</t>
  </si>
  <si>
    <t>Субсидии бюджетам муниципальных образований на поддержку деятельности муниципальных молодежных центров</t>
  </si>
  <si>
    <t xml:space="preserve"> 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</si>
  <si>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бюджетам муниципальных образований края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</si>
  <si>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>Исполнение отдельных государствен
ных  полномочий по решению вопросов поддержки сельскохозяйственного производства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</si>
  <si>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
где отсутствуют военные комиссариаты, в соответствии с Федеральным законом 
от 28 марта 1998 года № 53-ФЗ «О воинской обязанности и военной службе» </t>
  </si>
  <si>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</t>
  </si>
  <si>
    <t>Субвенции бюджетам муниципальных образований края на реализацию Закона края от 20 декабря 2012 года № 3-963 «О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населения»</t>
  </si>
  <si>
    <t>Раздел 08 "Культура"</t>
  </si>
  <si>
    <t xml:space="preserve"> создание условий для организации досуга и обеспечения жителей поселения услугами организаций культуры (Администрация Кежемского района)</t>
  </si>
  <si>
    <t>на осуществление внешнего муниципального  финансового контроля (Ревизионная комиссия)</t>
  </si>
  <si>
    <t>Субвенции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</si>
  <si>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Муниципальное казенное учреждение "Управление  образования Кежемского района"</t>
  </si>
  <si>
    <t>905</t>
  </si>
  <si>
    <t>01 1 00 76490</t>
  </si>
  <si>
    <t>Стипендии</t>
  </si>
  <si>
    <t>340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</si>
  <si>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 муниципальной программы «Развитие физической культуры и спорта в Кежемском районе»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</si>
  <si>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</si>
  <si>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Функционирование органов местного самоуправления, казенных учреждений</t>
  </si>
  <si>
    <t>05 2 00 48220</t>
  </si>
  <si>
    <t>05 2 00 48230</t>
  </si>
  <si>
    <t>05 2 00 48240</t>
  </si>
  <si>
    <t>05 2 00 48250</t>
  </si>
  <si>
    <t>05 2 00 48260</t>
  </si>
  <si>
    <t>30 2 00 48220</t>
  </si>
  <si>
    <t xml:space="preserve"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</si>
  <si>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>30 2 00 48230</t>
  </si>
  <si>
    <t>30 2 00 48240</t>
  </si>
  <si>
    <t>30 2 00 48250</t>
  </si>
  <si>
    <t>30 2 00 48260</t>
  </si>
  <si>
    <t xml:space="preserve">Иные межбюджетные трансферты выделяемые из бюджета Имбинского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</si>
  <si>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 xml:space="preserve">Иные межбюджетные трансферты выделяемые из бюджета Яркинского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</si>
  <si>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 xml:space="preserve"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</si>
  <si>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 xml:space="preserve"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</si>
  <si>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>30 2 00 48280</t>
  </si>
  <si>
    <t xml:space="preserve">Иные межбюджетные трансферты выделяемые из бюджета Заледеевскогосельсовета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
</t>
  </si>
  <si>
    <t>05 2 00 48280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</si>
  <si>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 в Кежемском районе» муниципальной программы «Развитие культуры и туризма на территории Кежемского района»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</si>
  <si>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муниципальной программы и прочие мероприятия»  муниципальной программы «Развитие сельского хозяйства в Кежемском районе»</t>
  </si>
  <si>
    <t>30 3 00 75520</t>
  </si>
  <si>
    <t>Судебная система</t>
  </si>
  <si>
    <t>30 3 00 51200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</si>
  <si>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в рамках непрограммных расходов</t>
  </si>
  <si>
    <t>30 3 00 S5550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</si>
  <si>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</si>
  <si>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</si>
  <si>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</si>
  <si>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30 1 00 46080</t>
  </si>
  <si>
    <t xml:space="preserve"> Социальные выплаты гражданам, кроме публичных нормативных социальных выплат</t>
  </si>
  <si>
    <t>Другие вопросы в области национальной безопасности и правоохранительной деятельности</t>
  </si>
  <si>
    <t>30 1 00 00870</t>
  </si>
  <si>
    <t>Расходы, связанные с уплатой государственной пошлины, обжалованием судебных актов и исполнением судебных актов по искам к Кежемскому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по иным искам о взыскании денежных средств за счет казны Кежемского района (за исключением судебных актов о взыскании денежных средств в порядке субсидиарной ответственности главных распорядителей средств районного бюджета) в рамках непрограммных расходов</t>
  </si>
  <si>
    <t>16 0 00 00000</t>
  </si>
  <si>
    <t>Резервные фонды местных администраций в рамках непрограммных расходов</t>
  </si>
  <si>
    <t>Подпрограмма "Обеспечение деятельности и развитие учреждений  клубного тип"</t>
  </si>
  <si>
    <t xml:space="preserve"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</si>
  <si>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Имбинского сельсовета в районный бюджет на 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</si>
  <si>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Яркинского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</si>
  <si>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</si>
  <si>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</si>
  <si>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 xml:space="preserve">Иные межбюджетные трансферты выделяемые из бюджета Заледеевского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
</t>
  </si>
  <si>
    <t>Подпрограмма "Обеспечение деятельности и развитие учреждений  клубного типа"</t>
  </si>
  <si>
    <t>Подпрограмма "Развитие спорта высших достижений"</t>
  </si>
  <si>
    <t>Муниципальная программа «Развитие субъектов малого и среднего предпринимательства в Кежемском районе»</t>
  </si>
  <si>
    <t>13 0 00 S6070</t>
  </si>
  <si>
    <t>Подпрограмма ««Улучшение жилищных условий отдельных категорий граждан, проживающих на территории Кежемского района»»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</si>
  <si>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
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
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</si>
  <si>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</si>
  <si>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</si>
  <si>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</si>
  <si>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</si>
  <si>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</si>
  <si>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</si>
  <si>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 xml:space="preserve">Субвенции бюджетам муниципальных образований края на реализацию Закона края от 21 декабря 2010 года  № 11-5564 «О наделении органов местного самоуправления государственными полномочиями в области архивного дела» </t>
  </si>
  <si>
    <t>субвенций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</t>
  </si>
  <si>
    <t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</t>
  </si>
  <si>
    <t xml:space="preserve"> Субвенции бюджетам муниципальных образований края на реализацию Закона края от 19 апреля 2018 года № 5-1533 «О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детей»</t>
  </si>
  <si>
    <t>150</t>
  </si>
  <si>
    <t>Раздел 05 "Жилищно-коммунальное хозяйство"</t>
  </si>
  <si>
    <t>Закупка товаров, работ и услуг для обеспечения государственных (муниципальных) нужд</t>
  </si>
  <si>
    <t>Иные межбюджетные трансферты, выделяемые из бюджета поселения в районный бюджет на реализацию решения Недокурского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</si>
  <si>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11 3 00 42060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</si>
  <si>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 в рамках непрограммных расходов</t>
  </si>
  <si>
    <t>Субвенции бюджетам муниципальных образований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 в рамках непрограммных расходов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</si>
  <si>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</si>
  <si>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</si>
  <si>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межбюджетные трансферты выделяемые из бюджета поселений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</si>
  <si>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30 4 00 48100</t>
  </si>
  <si>
    <t>30 4 00 48110</t>
  </si>
  <si>
    <t>Иные межбюджетные трансферты выделяемые из бюджета Яркинского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</si>
  <si>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30 4 00 48130</t>
  </si>
  <si>
    <t>Иные межбюджетные трансферты выделяемые из бюджета Тагарского сельсовета в районный бюджет на осуществление полномочий по организации в границах поселения коммуналь-ных услуг в рамках непрограммных расходов</t>
  </si>
  <si>
    <t>30 4 00 48140</t>
  </si>
  <si>
    <t>Иные межбюджетные трансферты выделяемые из бюджета Ирбинского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</si>
  <si>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30 4 00 48150</t>
  </si>
  <si>
    <t>Иные межбюджетные трансферты выделяемые из бюджета Недокурского сельсовета в районный бюджет на осуществле-ние полномочий по организации в границах поселения коммунальных услуг в рамках непрограммных расходов</t>
  </si>
  <si>
    <t>10 4 00 L4970</t>
  </si>
  <si>
    <t xml:space="preserve">Руководство и управление в сфере установленных функций органов местного самоуправления в рамках непрограммных расходов </t>
  </si>
  <si>
    <t>Мероприятия в области физической культуры и спорта  в рамках подпрограммы "Развитие спорта высших достижений"  муниципальной программы  «Развитие физической культуры и спорта в Кежемском районе»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</si>
  <si>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 муниципальной программы  «Развитие физической культуры и спорта в Кежемском районе»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</si>
  <si>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</si>
  <si>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</si>
  <si>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</si>
  <si>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</si>
  <si>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Муниципальная программа «Развитие образования  Кежемского района»</t>
  </si>
  <si>
    <t>Прочие доходы от компенсации затрат бюджетов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</si>
  <si>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</si>
  <si>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</si>
  <si>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041</t>
  </si>
  <si>
    <t xml:space="preserve">Плата за размещение отходов производства </t>
  </si>
  <si>
    <t>Подпрограмма "Устойчивое равзвитие сельских территорий"</t>
  </si>
  <si>
    <t>Подпрограмма «Улучшение жилищных условий отдельных категорий граждан, проживающих на территории Кежемского района»</t>
  </si>
  <si>
    <t>6=2+3+4+5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</si>
  <si>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муниципальному финансовому контролю</t>
  </si>
  <si>
    <t>30 4 00 48510</t>
  </si>
  <si>
    <t>30 4 00 48540</t>
  </si>
  <si>
    <t>Иные межбюджетные трансферты выделяемые из бюджета Яркинского сельсовета в районный бюджет на осуществление полномочий по внутреннему муниципальному финансовому контролю</t>
  </si>
  <si>
    <t>Иные межбюджетные трансферты выделяемые из бюджета Ирбинского сельсовета в районный бюджет на осуществление полномочий по внутреннему муниципальному финансовому контролю</t>
  </si>
  <si>
    <t>30 4 00 48550</t>
  </si>
  <si>
    <t>Иные межбюджетные трансферты выделяемые из бюджета Имбинского сельсовета в районный бюджет на осуществление полномочий по внутреннему муниципальному финансовому контролю</t>
  </si>
  <si>
    <t>30 4 00 48560</t>
  </si>
  <si>
    <t>Иные межбюджетные трансферты выделяемые из бюджета поселения в районный бюджет на осуществление полномочий по внутреннему муниципальному финансовому контролю</t>
  </si>
  <si>
    <t>05 7 00 00000</t>
  </si>
  <si>
    <t>Подпрограмма "Развитие внутреннего и въездного туризма"</t>
  </si>
  <si>
    <t>Расходы на проведение культурно-массовых мероприятий в рамках подпрограмма "Развитие внутреннего и въездного туризма" муниципальной программы "Развитие культуры и туризма на территории Кежемского района"</t>
  </si>
  <si>
    <t>05 7 00 43190</t>
  </si>
  <si>
    <t>Руководство и управление в сфере установленных функций органов 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</si>
  <si>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231</t>
  </si>
  <si>
    <t>241</t>
  </si>
  <si>
    <t>251</t>
  </si>
  <si>
    <t>261</t>
  </si>
  <si>
    <t>099</t>
  </si>
  <si>
    <t>Межбюджетные транферты, предоставляемые из бюджета города в районный бюджет на финансовое обеспечение расходных обязательств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культуры клубного типа " муниципальной программы "Развитие культуры и туризма на территории Кежемского района"</t>
  </si>
  <si>
    <t>05 2 00 48270</t>
  </si>
  <si>
    <t>Комплектование книжных фондов библиотек муниципальных образований Красноярского края 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</si>
  <si>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05 4 00 S4880</t>
  </si>
  <si>
    <t>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Кежемского района» , муниципальной программы "Обеспечение доступным и комфортным жильем жителей Кежемского района"</t>
  </si>
  <si>
    <t>01 1 00 S5630</t>
  </si>
  <si>
    <t>30 4 00 48500</t>
  </si>
  <si>
    <t xml:space="preserve">Наименование 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</si>
  <si>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</si>
  <si>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муниципальных образований края 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</si>
  <si>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Субвенции бюджетам муниципальных образований края 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</t>
  </si>
  <si>
    <t>Субвенций бюджетам муниципальных образований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</t>
  </si>
  <si>
    <t>2022 год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</si>
  <si>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</si>
  <si>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</si>
  <si>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жизни отдельных категорий граждан, степени их социальной защищенности» государственной программы Красноярского края «Развитие системы социальной поддержки граждан»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</si>
  <si>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</si>
  <si>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Дотации на выравнивание бюджетной обеспеченности муниципальных районов (городских округов)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</si>
  <si>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МКУ "Управление  образования Кежемского района"</t>
  </si>
  <si>
    <t xml:space="preserve"> сумма на 2022 год </t>
  </si>
  <si>
    <t>Всего доходы районного бюджета на 2022 год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</si>
  <si>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</si>
  <si>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</si>
  <si>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</si>
  <si>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</si>
  <si>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</si>
  <si>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</si>
  <si>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</si>
  <si>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</si>
  <si>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</si>
  <si>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</si>
  <si>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</si>
  <si>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</si>
  <si>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имущество физических лиц, взымаемый по ставкам, применяемым к объектам налогообложения, расположенным в границах межселенных территорий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</si>
  <si>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</si>
  <si>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</si>
  <si>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</si>
  <si>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</si>
  <si>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</si>
  <si>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</si>
  <si>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</si>
  <si>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</si>
  <si>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</si>
  <si>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</si>
  <si>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</si>
  <si>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</si>
  <si>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</si>
  <si>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</si>
  <si>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</si>
  <si>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</si>
  <si>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</si>
  <si>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</t>
  </si>
  <si>
    <t>Иные межбюджетные трансферты выделяемые из бюджета поселений в районный бюджет на осуществление полномочий по внешнему муниципальному финансовому контролю</t>
  </si>
  <si>
    <t>30 4 00 48000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</si>
  <si>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</si>
  <si>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30 4 00 48010</t>
  </si>
  <si>
    <t>Иные межбюджетные трансферты выделяемые из бюджета Имбинского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</si>
  <si>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30 4 00 48020</t>
  </si>
  <si>
    <t>Иные межбюджетные трансферты выделяемые из бюджета Тагарского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</si>
  <si>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30 4 00 48030</t>
  </si>
  <si>
    <t>Иные межбюджетные трансферты выделяемые из бюджета Заледеевского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</si>
  <si>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30 4 00 48040</t>
  </si>
  <si>
    <t>Иные межбюджетные трансферты выделяемые из бюджета Ирбинского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</si>
  <si>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30 4 00 48060</t>
  </si>
  <si>
    <t>Иные межбюджетные трансферты выделяемые из бюджета г. Кодинск в районный бюджет на осуществление полномочий по внешнему муниципальному финансовому контролю в рамках непрограммных расходов</t>
  </si>
  <si>
    <t>30 4 00 48070</t>
  </si>
  <si>
    <t>Иные межбюджетные трансферты выделяемые из бюджета Яркинского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</si>
  <si>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30 4 00 48080</t>
  </si>
  <si>
    <t>01 1 00 S5980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</si>
  <si>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 детей»  муниципальной программы «Развитие образования Кежемского района»</t>
  </si>
  <si>
    <t>Муниципальная программа «Система социальной защиты населения Кежемского района »</t>
  </si>
  <si>
    <t>Подпрограмма " Повышение качества жизни отдельных категорий граждан,в т.ч.инвалидов,степени их социальной защищенности"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</si>
  <si>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 в рамках непрограммных расходов</t>
  </si>
  <si>
    <t>30 3 00 02890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</si>
  <si>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</si>
  <si>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Дотации бюджетам муниципальных районов на поддержку мер по обеспечению сбалансированности бюджетов
</t>
  </si>
  <si>
    <t>Увеличение остатков средств бюджетов</t>
  </si>
  <si>
    <t>Изменение остатков средств на счетах по учету средств бюджетов</t>
  </si>
  <si>
    <t>Муниципальная программа «Реформирование и модернизация жилищно-коммунального хозяйства и повышение энергетической эффективности в Кежемском районе»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</si>
  <si>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7-2839), 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 в Кежемском районе»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</si>
  <si>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 в Кежемском районе»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</si>
  <si>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 в Кежемском районе"</t>
  </si>
  <si>
    <t>Обеспечение деятельности (оказание услуг) подведомственных учреждений в рамках подпрограммы " Обеспечение деятельности и развитие учреждений  клубного типа" муниципальной программы «Развитие культуры и туризма на территории Кежемского района»</t>
  </si>
  <si>
    <t>«Повышение качества жизни отдельных категорий граждан, в т.ч. инвалидов, степени их социальной защищенности»</t>
  </si>
  <si>
    <t>Благоустройство</t>
  </si>
  <si>
    <t>Иные межбюджетные трансферты, предоставляемые из бюджета города в районный бюджет на финансовое обеспечение расходных обязательств на организацию в границах города электро-, тепло-, газо- и водоснабжение населения, водоотведения, снабжения населения топливом в рамках непрограммных расходов</t>
  </si>
  <si>
    <t>30 4 00 48160</t>
  </si>
  <si>
    <t>01 1 Е1 51690</t>
  </si>
  <si>
    <t>Приложение №1</t>
  </si>
  <si>
    <t>Приложение №5</t>
  </si>
  <si>
    <t>Субвенции бюджетам муниципальных районов и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</si>
  <si>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Охрана окружающей среды</t>
  </si>
  <si>
    <t>Подпрограмма «Территориальное планирование, градостроительное зонирование и документация по планировке территории района»</t>
  </si>
  <si>
    <t>10 5 00 00000</t>
  </si>
  <si>
    <t>Подготовка документов территориального планирования и градостроительного зонирования (внесение в них изменений), разработка документации по планировке территории в рамках подпрограммы «Территориальное планирование, градостроительное зонирование и документация по планировке территории района» , муниципальной программы "Обеспечение доступным и комфортным жильем жителей Кежемского района"</t>
  </si>
  <si>
    <t>10 5 00 S4660</t>
  </si>
  <si>
    <t>Охрана объектов растительного и животного мира и среды их обитания</t>
  </si>
  <si>
    <t>Подпрограмма «Устойчивое развитие сельских территорий»</t>
  </si>
  <si>
    <t>30 4 00 48170</t>
  </si>
  <si>
    <t>Иные межбюджетные трансферты выделяемые из бюджета Имбинского сельсовета в районный бюджет на осуществление полномочий по организации в границах поселения коммуналь-ных услуг в рамках непрограммных расходов</t>
  </si>
  <si>
    <t>01 1 00 L3040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</si>
  <si>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</si>
  <si>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</si>
  <si>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№п/п</t>
  </si>
  <si>
    <t>Наименование нормативного правового акта, наименование нормативного  обязательства</t>
  </si>
  <si>
    <t>Муниципальная программа "Система социальной защиты населения Кежемского района"</t>
  </si>
  <si>
    <t>Подпрограмма "Повышение качества жизни отдельных категорий граждан, в т.ч. инвалидов, степени их защищенности"</t>
  </si>
  <si>
    <t>1.</t>
  </si>
  <si>
    <t>2.2.</t>
  </si>
  <si>
    <t>Материальная помощь инвалидам и ветеранам ВОВ</t>
  </si>
  <si>
    <t>2.</t>
  </si>
  <si>
    <t xml:space="preserve">Реализация мероприятий по социальной поддержке семей с детьми Кежемского района, в рамках подпрограммы "Повышение качества жизни отдельных категорий граждан, в т.ч. инвалидов, степени их защищенности" муниципальной программы "Система социальной защиты населения Кежемского района" </t>
  </si>
  <si>
    <t>Предоставление адресной социальной помощи семьям с детьми (не более 12 000 рублей в год на семью)</t>
  </si>
  <si>
    <t>"О районном бюджете на 2021 год и плановый период 2022-2023 годов"</t>
  </si>
  <si>
    <t>2023 год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</si>
  <si>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</si>
  <si>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 xml:space="preserve"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 </t>
  </si>
  <si>
    <t xml:space="preserve">Субвенции бюджетам муниципальных образований края на реализацию Закона края «О наделении органов местного самоуправления муниципальных районов 
и городских округов края отдельными государственными полномочиями 
по осуществлению мониторинга состояния и развития лесной промышленности» </t>
  </si>
  <si>
    <t>Всего доходы районного бюджета на 2023 год</t>
  </si>
  <si>
    <t>042</t>
  </si>
  <si>
    <t xml:space="preserve">Плата за размещение твердых коммунальных отходов </t>
  </si>
  <si>
    <t>Доходы от компенсации затрат государства</t>
  </si>
  <si>
    <t>Прочие доходы от компенсации затрат государства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</si>
  <si>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</si>
  <si>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</si>
  <si>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</si>
  <si>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</si>
  <si>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</si>
  <si>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</si>
  <si>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</si>
  <si>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</si>
  <si>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</si>
  <si>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</si>
  <si>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</si>
  <si>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</si>
  <si>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</si>
  <si>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</si>
  <si>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</si>
  <si>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</si>
  <si>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</si>
  <si>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15</t>
  </si>
  <si>
    <t>25</t>
  </si>
  <si>
    <t>49</t>
  </si>
  <si>
    <t>60</t>
  </si>
  <si>
    <t>по организации исполнения бюджета поселения и контроля за исполнением данного бюджета (Финансовое управление)</t>
  </si>
  <si>
    <t>на осуществление внутреннего финансового контроля (Администрация Кежемского района)</t>
  </si>
  <si>
    <t>по  организации в границах поселения коммунальных услуг (Администрация Кежемского района)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</si>
  <si>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</si>
  <si>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</si>
  <si>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дотации</t>
  </si>
  <si>
    <t>Прочие дотации бюджетам муниципальных районов</t>
  </si>
  <si>
    <t>Приложение №10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</si>
  <si>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 муниципальной программы   «Развитие физической культуры и спорта в Кежемском районе»</t>
  </si>
  <si>
    <t>063 00 00610</t>
  </si>
  <si>
    <t>Руководство и управлени в сфере управленческих функций органов 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</si>
  <si>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Иные межбюджетные трансферты, выделяемые из бюджета поселения в районный бюджет на реализацию решения Яркинского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 </t>
  </si>
  <si>
    <t xml:space="preserve">Иные межбюджетные трансферты, выделяемые из бюджета поселения в районный бюджет на реализацию решения Недокурского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(по организации исполнения бюджета)"  ,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 </t>
  </si>
  <si>
    <t>Руководство и управлени в сфере управленческих функций органов  местного самоуправления в рамках непрограммных расходов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</si>
  <si>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Закономкрая от 30 января 2014 года № 6-2056) в рамках непрограммных расходов</t>
  </si>
  <si>
    <t>Субвенции бюджетам муниципальных образований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№11-5582) в рамках непрограммных расходов</t>
  </si>
  <si>
    <t>Иные межбюджетные трансферты выделяемые из бюджетов поселенийи в рамках непрограммных расходов</t>
  </si>
  <si>
    <t xml:space="preserve">Иные межбюджетные трансферты выделяемые из бюджета Недокурского сельсовета в районный бюджет на осуществление полномочий по внутреннему муниципальному финансовому контролю
</t>
  </si>
  <si>
    <t xml:space="preserve">Иные межбюджетные трансферты выделяемые из бюджета Яркинского сельсовета в районный бюджет на осуществление полномочий по внутреннему муниципальному финансовому контролю
</t>
  </si>
  <si>
    <t xml:space="preserve">Иные межбюджетные трансферты выделяемые из бюджета Ирбинского сельсовета в районный бюджет на осуществление полномочий по внутреннему муниципальному финансовому контролю
</t>
  </si>
  <si>
    <t xml:space="preserve">Иные межбюджетные трансферты выделяемые из бюджета Имбинского сельсовета в районный бюджет на осуществление полномочий по внутреннему муниципальному финансовому контролю
</t>
  </si>
  <si>
    <t>Лесное хозяйство</t>
  </si>
  <si>
    <t>30 3 00 74460</t>
  </si>
  <si>
    <t>Муниципальная программа «Реформирование и модернизация жилищно-коммунального хозяйства и повышение энергетической эффективности»</t>
  </si>
  <si>
    <t>Иные межбюджетные трансферты выделяемые из бюджета Недокурского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</si>
  <si>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Иные межбюджетные трансферты выделяемые из бюджета Заледеевского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</si>
  <si>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30 4 00 48120</t>
  </si>
  <si>
    <t>Иные межбюджетные трансферты выделяемые из бюджета Тагарского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</si>
  <si>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Иные межбюджетные трансферты выделяемые из бюджета Ирбинский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</si>
  <si>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Обеспечение деятельности (оказание услуг) подведомственных учреждений в рамках подпрограммы " Обеспечение деятельности и развитие учреждений  клубного типа" муниципальной программы «Развитие культуры на территории Кежемского района»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</si>
  <si>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 муниципальной программы  «Развитие массовой физической культуры и спорта»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</si>
  <si>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</si>
  <si>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</si>
  <si>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взносам на капитальный ремонт муниципального жилищного фонда в рамках подпрограммы "Управление муниципальным имуществом Кежемского района муниципальной программы "Обеспечение доступным и комфортным жильем жителей Кежемского района"</t>
  </si>
  <si>
    <t>Иные межбюджетные трансферты выделяемые из бюджета Заледеевского сельсовета в районный бюджет на осуществле-ние полномочий по организации в границах поселения коммунальных услуг в рамках непрограммных расходов</t>
  </si>
  <si>
    <t xml:space="preserve"> сумма на 2023 год </t>
  </si>
  <si>
    <t>Иные межбюджетные трансферты бюджету муниципального образования город Кодинск  на содержание общественных пространств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Кежемского района «Управление муниципальными финансами»</t>
  </si>
  <si>
    <t>11 1 00 48650</t>
  </si>
  <si>
    <t>Субсидия из районного бюджета гражданам, ведущим личное подсобное хозяйство на закупку и транспортировку кормов (сена) для содержания поголовья крупного рогатого скота, лошадей и коз, в поселке Недокура  Кежемского района, в связи с утратой сенокосных угодий в результате заполнения ложа водохранилища Богучанской ГЭС в рамках непрограммных расходов</t>
  </si>
  <si>
    <t>30 1 00 43020</t>
  </si>
  <si>
    <t>Иные межбюджетные трансферты выделяемые из бюджета Имбинского сельсовета в районный бюджет на 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</si>
  <si>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Яркинского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</si>
  <si>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</si>
  <si>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</si>
  <si>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Заледеевского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</si>
  <si>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подпрограммы " Обеспечение деятельности и развитие учреждений  клубного типа " муниципальной программы "Развитие культуры и туризма на территории Кежемского района"</t>
  </si>
  <si>
    <t>Иные межбюджетные трансферты выделяемые из бюджета Ирбинского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</t>
  </si>
  <si>
    <t>Иные межбюджетные трансферты выделяемые из бюджета Тагарского сельсовета в районный бюджет на создание условий для организации досуга и обеспечения жителей поселения услугами организаций культуры в рамках непрограммных расходов</t>
  </si>
  <si>
    <t>Кредиты кредитных организаций в валюте Российской Федерации</t>
  </si>
  <si>
    <t>900 01 02 00 00 05 0000 710</t>
  </si>
  <si>
    <t>169</t>
  </si>
  <si>
    <t>303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</si>
  <si>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</si>
  <si>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</si>
  <si>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519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</si>
  <si>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</si>
  <si>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</si>
  <si>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</si>
  <si>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</si>
  <si>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</t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</si>
  <si>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</si>
  <si>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</si>
  <si>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</si>
  <si>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</si>
  <si>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</si>
  <si>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</si>
  <si>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</si>
  <si>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</si>
  <si>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</si>
  <si>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</si>
  <si>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</si>
  <si>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</si>
  <si>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Премии и гранты</t>
  </si>
  <si>
    <t>350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</si>
  <si>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</si>
  <si>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01 1 00 43540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</si>
  <si>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</si>
  <si>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</si>
  <si>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</si>
  <si>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065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</si>
  <si>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</si>
  <si>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</si>
  <si>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</si>
  <si>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"О районном бюджете на 2022 год и плановый период 2023-2024 годов"</t>
  </si>
  <si>
    <t>Доходы районного бюджета на 2022 год и плановый период 2023-2024 годов</t>
  </si>
  <si>
    <t>Всего доходы районного бюджета на 2024 год</t>
  </si>
  <si>
    <t xml:space="preserve">Налог на доходы физических лиц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</si>
  <si>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</si>
  <si>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</si>
  <si>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</si>
  <si>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</si>
  <si>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</si>
  <si>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</si>
  <si>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</si>
  <si>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</si>
  <si>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</si>
  <si>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 год</t>
  </si>
  <si>
    <t>Публичные нормативные обязательства Кежемского района на 2022 год и плановый период 2023-2024 годов</t>
  </si>
  <si>
    <t>Распределение иных межбюджетных трансфертов на поддержку мер по обеспечению сбалансированности бюджетов муниципальных образований района на 2022 год и плановый период 2023-2024 годов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</si>
  <si>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</si>
  <si>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Распределение межбюджетных трансфертов, полученных из других бюджетов бюджетной системы Российской Федерации, по главным распорядителям бюджетных средств районного бюджета на 2022 год и плановый период 2023-2024 годов</t>
  </si>
  <si>
    <t>14 0 00 S4130</t>
  </si>
  <si>
    <t>01 2 00 78460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</si>
  <si>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</si>
  <si>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</si>
  <si>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</si>
  <si>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</si>
  <si>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"Государственная поддержка детей сирот, и детей, оставшихся без попечения родителей" муниципальной программы "Развитие образования Кежемского района"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</si>
  <si>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 (в соответствии с Законом края от 20 декабря 2007 года № 4-1089) в рамках непрограммных расходов</t>
  </si>
  <si>
    <t>Расходы на реализацию мероприятий по профилактике заболеваний путем организации и проведения акарицидных обработок наиболее посещаемых населением мест  в рамках непрограммных расходов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</si>
  <si>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</si>
  <si>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</si>
  <si>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</si>
  <si>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</si>
  <si>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9=6+7+8</t>
  </si>
  <si>
    <t>13=10+11+12</t>
  </si>
  <si>
    <t>16=13+14+15</t>
  </si>
  <si>
    <t>Иные межбюджетные трансферты, выделяемые из бюджетов поселений в районный бюджет и направляемые на финансирование расходов по передаваемым органами местного самоуправления поселений осуществления части полномочий органам местного самоуправления района на 2022 год и плановый период 2023-2024 годов</t>
  </si>
  <si>
    <t>Распределение бюджетных ассигнований по разделам,подразделам классификации расходов бюджетов Российской Федерации на 2022 год и плановый период 2023-2024 годов</t>
  </si>
  <si>
    <t>Приложение №15</t>
  </si>
  <si>
    <t>Приложение №14</t>
  </si>
  <si>
    <t>Приложение №3</t>
  </si>
  <si>
    <t>000 01 02 00 00 00 0000 000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</si>
  <si>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</si>
  <si>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</si>
  <si>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</si>
  <si>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</si>
  <si>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</si>
  <si>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</si>
  <si>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</si>
  <si>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</si>
  <si>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Осуществление первичного воинского учета органами местного самоуправления поселений в рамках подпрограммы «Создание условий для эффективного 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</si>
  <si>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Расходы на частичное финансирование (возмещение) расходов на содержание единых дежурно-диспетчерских служб муниципальных образований Красноярского края  в рамках муниципальной программы «Защита населения и территории Кежемского района от чрезвычайных ситуаций природного и техногенного характера»</t>
  </si>
  <si>
    <t>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(в соответствии с Законом края от 8 июля 2021 года № 11-5410) в рамках непрограммных расходов</t>
  </si>
  <si>
    <t>Расходы на реализацию муниципальных программ развития субъектов малого и среднего предпринимательства в рамках  муниципальной программы «Развитие субъектов малого и среднего предпринимательства в Кежемском районе»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</si>
  <si>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</si>
  <si>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Субвенции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8-3170), в рамках подпрограммы «Создание условий для эффективного 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</si>
  <si>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Расходы на обеспечение деятельности единой дежурно-диспетчерской службы, в рамках муниципальной программы "Защита населения и территории от чрезвычайных ситуаций природного и техногенного характера"</t>
  </si>
  <si>
    <t>Распределение бюджетных ассигнований по целевым статьям (муниципальным программам Кежемского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2022 год и плановый период 2023-2024 годов</t>
  </si>
  <si>
    <t>Приложение №4</t>
  </si>
  <si>
    <t>Ведомственная структура расходов районного бюджета на 2022 год и плановый период 2023-2024 годов</t>
  </si>
  <si>
    <t xml:space="preserve"> сумма на 2024 год </t>
  </si>
  <si>
    <t>Обеспечение функционирования системы персонифицированного финансирования дополнительного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</si>
  <si>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</si>
  <si>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Расходы на поддержку деятельности муниципальных молодежных центров в рамках подпрограммы «Вовлечение молодежи Кежемского района в социальную практику» муниципальной программы «Развитие молодежной политики в районе»</t>
  </si>
  <si>
    <t>Субвенции бюджетам муниципальных районов на выполнение отдельных государственных полномочий 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4-1402), в рамках подпрограммы «Устойчивое развитие сельских территорий» муниципальной программы «Развитие сельского хозяйства в Кежемском районе»</t>
  </si>
  <si>
    <t>Иные межбюджетные трансферты выделяемые из бюджета Имбинского сельсовета в районный бюджет на осуществление полномочий по организации в границах поселения коммунальных услуг в рамках непрограммных расходов</t>
  </si>
  <si>
    <t>на  2022 год и плановый период 2023-2024 годов</t>
  </si>
  <si>
    <t>20=17+18+19</t>
  </si>
  <si>
    <t>23=20+21+22</t>
  </si>
  <si>
    <t>от 07 декабря 2021 г. № 16-90</t>
  </si>
  <si>
    <t>16 0 00 43560</t>
  </si>
  <si>
    <t>Расходы на проведение мероприятий в области профилактики правонарушений и укрепления общественного порядка и общественной безопасности в рамках муниципальной программы «Профилактика правонарушений и укрепление общественного порядка и общественной безопасности в Кежемском районе»</t>
  </si>
  <si>
    <t>Приложение № 4</t>
  </si>
  <si>
    <t xml:space="preserve">"О внесении изменений в решение Кежемского районного Совета депутатов </t>
  </si>
  <si>
    <t xml:space="preserve">Доплата к пенсиям муниципальных служащих, в рамках подпрограммы "Повышение качества жизни отдельных категорий граждан, в т.ч. инвалидов, степени их защищенности" муниципальной программы "Система социальной защиты населения Кежемского района" </t>
  </si>
  <si>
    <t>Расходы на повышение оплаты труда отдельным категориям работников бюджетной сферы Красноярского края на 2022 год</t>
  </si>
  <si>
    <t>Государственная 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</si>
  <si>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</si>
  <si>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районов на оснащение объектов спортивной инфраструктуры спортивно-технологическим оборудованием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</si>
  <si>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</si>
  <si>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</si>
  <si>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Итого субвенций</t>
  </si>
  <si>
    <t>Иные межбюджетные трансферты бюджетам муниципальных образований на государственную поддержку лучших сельских учреждений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</si>
  <si>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Иные межбюджетные трансферты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</si>
  <si>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Финансовое управление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</si>
  <si>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</si>
  <si>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Иные межбюджетные трансферты бюджетам муниципальных образований края на создание модельных муниципальных библиотек в рамках подпрограммы «Сохранение культурного наследия» государственной программы Красноярского края «Развитие культуры и туризма»</t>
  </si>
  <si>
    <t>Иные межбюджетные трансферты бюджетам муниципальных образований на устройство плоскостных спортивных сооружений в сельской местности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</si>
  <si>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</si>
  <si>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</si>
  <si>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Итого иные межбюджетные трансферты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</si>
  <si>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</si>
  <si>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228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</si>
  <si>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</si>
  <si>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</si>
  <si>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</si>
  <si>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</si>
  <si>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467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</si>
  <si>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</si>
  <si>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</si>
  <si>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497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</si>
  <si>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</si>
  <si>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</si>
  <si>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Межбюджетные трансферты, передаваемые бюджетам на создание модельных муниципальных библиотек</t>
  </si>
  <si>
    <t xml:space="preserve"> Межбюджетные трансферты, передаваемые бюджетам муниципальных районов на создание модельных муниципальных библиотек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</si>
  <si>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</si>
  <si>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</si>
  <si>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иными организациями остатков субсидий прошлых лет</t>
  </si>
  <si>
    <t xml:space="preserve">Доходы бюджетов муниципальных районов от возврата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поселений
</t>
  </si>
  <si>
    <t>424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</si>
  <si>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муниципальных районов</t>
  </si>
  <si>
    <t xml:space="preserve">Реализация мероприятий по социальной поддержке нетрудоспособного населения, находящегося в трудной жизненной ситуации Кежемского района,  в рамках подпрограммы "Повышение качества жизни отдельных категорий граждан, в т.ч. инвалидов, степени их защищенности" муниципальной программы "Система социальной защиты населения Кежемского района" </t>
  </si>
  <si>
    <t>Единовременная адресная помощь обратившимся гражданам, находящимся в трудной жизненной ситуации (не более 12 000 рублей на одного человека), проживающим на территории Кежемского района</t>
  </si>
  <si>
    <t>2.1.</t>
  </si>
  <si>
    <t>3.</t>
  </si>
  <si>
    <t>3.1</t>
  </si>
  <si>
    <t>Связь и информатика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</si>
  <si>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</si>
  <si>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</si>
  <si>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первичных мер пожарной безопасности в рамках подпрограммы «Создание условий для эффективного 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</si>
  <si>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11 1 00 S4120</t>
  </si>
  <si>
    <t>Иные межбюджетные трансферты выделяемые из районного бюджета бюджету Яркинского сельсовета на осуществление полномочий по созданию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Кежемского района «Управление муниципальными финансами»</t>
  </si>
  <si>
    <t>11 1 00 48410</t>
  </si>
  <si>
    <t>Расходы на коммунальные услуги, оказываемые муниципальным учреждениям в рамках непрограммных расходов</t>
  </si>
  <si>
    <t>30 1 00 43580</t>
  </si>
  <si>
    <t>Расходы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</si>
  <si>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11 1 00 27240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</si>
  <si>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«Создание условий для эффективного 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</si>
  <si>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11 1 00 74180</t>
  </si>
  <si>
    <t>Устройство плоскостных спортивных сооружений в сельской местности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</si>
  <si>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11 1 00 S8450</t>
  </si>
  <si>
    <t xml:space="preserve">Муниципальная программа  "Управление муниципальными финансами" </t>
  </si>
  <si>
    <t>Подпрограмма "Управление муниципальным долгом Кежемского района"</t>
  </si>
  <si>
    <t>11 2 00 00000</t>
  </si>
  <si>
    <t>Обслуживание муниципального долга, в рамках подпрограммы "Управление муниципальным долгом Кежемского района" муниципальной программы  "Управление муниципальными финансами"</t>
  </si>
  <si>
    <t>11 2 00 00910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</si>
  <si>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</si>
  <si>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</si>
  <si>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</si>
  <si>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</si>
  <si>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Муниципальная программа "Содействие развитию гражданского общества в Кежемском районе"</t>
  </si>
  <si>
    <t>12 0 00 00000</t>
  </si>
  <si>
    <t>Подпрограмма "Поддержка социально ориентированных некоммерческих организаций"</t>
  </si>
  <si>
    <t>12 1 00 00000</t>
  </si>
  <si>
    <t>Реализация муниципальных программ (подпрограмм) поддержки социально ориентированных некоммерческих организаций на конкурсной основе в рамках подпрограммы  "Поддержка социально ориенированных некоммерческих организаий", муниципальной программы "Содействие развитию гражданского общества в Кежмском районе"</t>
  </si>
  <si>
    <t>12 1 00 S5790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</si>
  <si>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</si>
  <si>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Расходы, связанные с уплатой государственной пошлины, обжалованием судебных актов и исполнением судебных актов по искам к Кежемскому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по иным искам о взыскании денежных средств за счет казны Кежемского района (за исключением судебных актов о взыскании денежных средств в порядке субсидиарной ответственности главных распорядителей средств районного бюджета),в рамках непрограммных расходов</t>
  </si>
  <si>
    <t>30 2 00 00870</t>
  </si>
  <si>
    <t>Исполнение судебных актов</t>
  </si>
  <si>
    <t>830</t>
  </si>
  <si>
    <t>Обеспечение первичных мер пожарной безопасности в рамках муниципальной программы «Защита населения и территории Кежемского района от чрезвычайных ситуаций природного и техногенного характера»</t>
  </si>
  <si>
    <t>14 0 00 S4120</t>
  </si>
  <si>
    <t>Муниципальная программа «Профилактика правонарушений и укрепление общественного порядка и общественной безопасности в Кежемском районе»</t>
  </si>
  <si>
    <t>20 0 00 00000</t>
  </si>
  <si>
    <t>Расходы на проведение мероприятий в области профилактики правонарушений и укрепления общественного порядка и общественной безопасности в рамках муниципальной программы "Профилактика правонарушений и укрепление общественного порядка и общественной безопасности в Кежемском районе"</t>
  </si>
  <si>
    <t>20 0 00 43560</t>
  </si>
  <si>
    <t>Ремонт понтонной переправы через р. Кова на автомобильной дороге Н. Болтурино – Н. Недокура в Кежемском районе  в рамках подпрограммы «Дороги Кежемского района» муниципальной программы «Развитие транспортной системы Кежемского района»</t>
  </si>
  <si>
    <t>08 1 00 43490</t>
  </si>
  <si>
    <t>Отдельные мероприятия</t>
  </si>
  <si>
    <t>03 9 00 00000</t>
  </si>
  <si>
    <t>Cоздание условий для обеспечения услугами связи малочисленных и труднодоступных населенных пунктов Красноярского края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 в Кежемском районе"</t>
  </si>
  <si>
    <t>03 9 D2 76450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</si>
  <si>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 Обеспечение деятельности и развитие учреждений культуры клубного типа " муниципальной программы "Развитие культуры и туризма на территории Кежемского района"</t>
  </si>
  <si>
    <t>05 2 00 L4670</t>
  </si>
  <si>
    <t>Расходы на создание (реконструкцию) и капитальный ремонт культурно-досуговых учреждений в сельской местности в рамках подпрограммы " Обеспечение деятельности и развитие учреждений культуры клубного типа " муниципальной программы "Развитие культуры и туризма на территории Кежемского района"</t>
  </si>
  <si>
    <t>05 2 A1 74840</t>
  </si>
  <si>
    <t>Государственная поддержка отрасли культуры (модернизация библиотек в части комплектования книжных фондов) 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</si>
  <si>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05 4 00 L5191</t>
  </si>
  <si>
    <t>Расходы на создание модельных муниципальных библиотек 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</si>
  <si>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05 4 A1 54540</t>
  </si>
  <si>
    <t>Иные межбюджетные трансферты бюджетам муниципальных образований на государственную поддержку лучших сельских учреждений культуры в рамках подпрограммы " Обеспечение деятельности и развитие учреждений библиотечного типа" муниципальной программы «Развитие культуры и туризма на территории Кежемского района»</t>
  </si>
  <si>
    <t>05 4 A2 55196</t>
  </si>
  <si>
    <t>Муниципальная программа "Содействие развитиюю гражданского общества в Кежемском районе"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</si>
  <si>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системы подготовки спортивного резерва" муниципальной программы «Развитие физической культуры и спорта в Кежемском районе»</t>
  </si>
  <si>
    <t>06 3 P5 52281</t>
  </si>
  <si>
    <t>06 1 00 43570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</si>
  <si>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«Развитие физической культуры и спорта в Кежемском районе»</t>
  </si>
  <si>
    <t>06 1 00 74180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</si>
  <si>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 «Развитие образования Кежемского района»</t>
  </si>
  <si>
    <t>01 1 00 53030</t>
  </si>
  <si>
    <t>Устройство плоскостных спортивных сооружений в сельской местности в рамках подпрограммы "Развитие системы подготовки спортивного резерва" муниципальной программы «Развитие физической культуры и спорта в Кежемском районе»</t>
  </si>
  <si>
    <t>06 3 00 S8450</t>
  </si>
  <si>
    <t xml:space="preserve">Расходы, связанные с уплатой государственной пошлины, обжалованием судебных актов и исполнением судебных актов по искам к Кежемскому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по иным искам о взыскании денежных средств за счет казны Кежемского района (за исключением судебных актов о взыскании денежных средств в порядке субсидиарной ответственности </t>
  </si>
  <si>
    <t>Приложение № 1</t>
  </si>
  <si>
    <t>Приложение № 2</t>
  </si>
  <si>
    <t>Приложение № 3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</si>
  <si>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</si>
  <si>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</si>
  <si>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</si>
  <si>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</si>
  <si>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</si>
  <si>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</si>
  <si>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</si>
  <si>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№17</t>
  </si>
  <si>
    <t>Приложение № 12</t>
  </si>
  <si>
    <t>Приложение № 13</t>
  </si>
  <si>
    <t>Обеспечение деятельности (оказание услуг) подведомственных учреждений за счет средств от приносящей доход деятельности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 в Кежемском районе"</t>
  </si>
  <si>
    <t>03 2 00 08100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</si>
  <si>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7-2839), 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в Кежемском районе»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</si>
  <si>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в Кежемском районе»</t>
  </si>
  <si>
    <t xml:space="preserve">Средства, направляемые на бюджетные инвестиции
</t>
  </si>
  <si>
    <t>Направление расходования средств</t>
  </si>
  <si>
    <t>Получатель бюджетных средств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</si>
  <si>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</si>
  <si>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Приложение №23</t>
  </si>
  <si>
    <t>Иные межбюджетные трансферты на осуществление расходов, направленных на реализацию мероприятий по поддержке местных инициатив</t>
  </si>
  <si>
    <t>Приложение №24</t>
  </si>
  <si>
    <t>Иные межбюджетные трансферты бюджетам муниципальных образований за содействие развитию налогового потенциала</t>
  </si>
  <si>
    <t>Ревизионная комиссия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</si>
  <si>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</si>
  <si>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</si>
  <si>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</si>
  <si>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</si>
  <si>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Иные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</si>
  <si>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</si>
  <si>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</si>
  <si>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</si>
  <si>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11 1 00 77450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</si>
  <si>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района» муниципальной программы «Управление муниципальными финансами»</t>
  </si>
  <si>
    <t>11 1 00 S6410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</si>
  <si>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инициатив, в рамках подпрограммы "Создание условий для эффективного управления муниципальными финансами, повышения устойчивости бюджетов муниципальных образований Кежемского района" муниципальной программы "Управление муниципальными финансами"</t>
  </si>
  <si>
    <t>08 1 00 75080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</si>
  <si>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Кежемского района" муниципальной программы "Развитие транспортной системы Кежемского района"</t>
  </si>
  <si>
    <t>03 2 00 00870</t>
  </si>
  <si>
    <t>03 1 00 75710</t>
  </si>
  <si>
    <t>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Кежемского района» муниципальной программы «Реформирование и модернизация жилищно-коммунального хозяйства и повышение энергетической эффективности в Кежемском районе»</t>
  </si>
  <si>
    <t>Подпрограмма «Модернизация, реконструкция и капитальный ремонт объектов коммунальной инфраструктуры Кежемского района»</t>
  </si>
  <si>
    <t>30 3 00 75550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</si>
  <si>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непрограммных расходов</t>
  </si>
  <si>
    <t>01 2 00 75870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</si>
  <si>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</si>
  <si>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</si>
  <si>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</si>
  <si>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</si>
  <si>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"Государственная поддержка детей сирот, и детей, оставшихся без попечения родителей" муниципальной программы "Развитие образования Кежемского района"</t>
  </si>
  <si>
    <t>06 3 00 S6500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</si>
  <si>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"Развитие физической культуры и спорта в Кежемском районе"</t>
  </si>
  <si>
    <t>01 1 00 77450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</si>
  <si>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«Развитие дошкольного, общего и дополнительного образования детей» муниципальной программы «Развитие образования Кежемского района»</t>
  </si>
  <si>
    <t>06 3 00 S6540</t>
  </si>
  <si>
    <t>Развитие детско-юношеского спорта в рамках подпрограммы "Развитие системы подготовки спортивного резерва" муниципальной программы «Развитие массовой физической культуры и спорта»</t>
  </si>
  <si>
    <t>Доходы бюджетов муниципальных районов от возврата бюджетными учреждениями остатков субсидий прошлых лет</t>
  </si>
  <si>
    <t>Приложение №25</t>
  </si>
  <si>
    <t>Субсидия муниципальному унитарному автотранспортному предприятию Кежемского района (МУАТП КР) на возмещение недополученных доходов и (или) затрат, связанных с оказанием услуг по перевозке пассажиров и багажа по регулярным маршрутам на территории Кежемского района и за его пределами по муниципальному заказу в рамках подпрограммы"Развитие транспортного комплекса Кежемского района" муниципальной программы "Развитие транспортной системы Кежемского района"</t>
  </si>
  <si>
    <t>08 2 00 43370</t>
  </si>
  <si>
    <t>11 1 00 S4180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</si>
  <si>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</si>
  <si>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</si>
  <si>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</si>
  <si>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</si>
  <si>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</si>
  <si>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</si>
  <si>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</si>
  <si>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</si>
  <si>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06 1 00 43590</t>
  </si>
  <si>
    <t>Расходы на устройство крытых тентовых спортивных сооружений за счет средств районного бюджета в рамках подпрограммы "Развитие массовой физической культуры и спорта" муниципальной программы «Развитие массовой физической культуры и спорта»</t>
  </si>
  <si>
    <t>Денежные вознаграждения лицам, удостоенным звания "Почетный гражданин Кежемского района", в рамках непрограммных расходов</t>
  </si>
  <si>
    <t>30 1 00 46090</t>
  </si>
  <si>
    <t>360</t>
  </si>
  <si>
    <t>Иные выплаты населению</t>
  </si>
  <si>
    <t>Расходы на проведение ремонтных работ на объектах спортивной направленности  в рамках подпрограммы "Развитие массовой физической культуры и спорта"  муниципальной программы  «Развитие массовой физической культуры и спорта»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</si>
  <si>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 муниципальной программы  «Развитие  физической культуры и спорта»</t>
  </si>
  <si>
    <t>от 28 июня 2022 г. №22-128</t>
  </si>
  <si>
    <t>от 28 июня 2022 г. № 22-128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</si>
</sst>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#,##0.0"/>
    <numFmt numFmtId="175" formatCode="0.0"/>
    <numFmt numFmtId="176" formatCode="0.00000"/>
    <numFmt numFmtId="177" formatCode="&quot;26&quot;"/>
    <numFmt numFmtId="178" formatCode="#,##0.00000"/>
    <numFmt numFmtId="179" formatCode="#,##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0"/>
    <numFmt numFmtId="186" formatCode="#,##0.0000000"/>
    <numFmt numFmtId="187" formatCode="#,##0.00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0.0000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0.000000"/>
    <numFmt numFmtId="198" formatCode="0.0000000"/>
    <numFmt numFmtId="199" formatCode="0.00000000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0_р_._-;\-* #,##0.000000_р_._-;_-* &quot;-&quot;??_р_._-;_-@_-"/>
    <numFmt numFmtId="203" formatCode="#,##0.0_ ;\-#,##0.0\ "/>
    <numFmt numFmtId="204" formatCode="000000"/>
    <numFmt numFmtId="205" formatCode="?"/>
  </numFmts>
  <fonts count="8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56"/>
      <name val="Times New Roman"/>
      <family val="1"/>
    </font>
    <font>
      <sz val="10"/>
      <color indexed="17"/>
      <name val="Times New Roman"/>
      <family val="1"/>
    </font>
    <font>
      <b/>
      <sz val="10"/>
      <color indexed="1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7"/>
      <name val="Times New Roman"/>
      <family val="1"/>
    </font>
    <font>
      <b/>
      <sz val="9"/>
      <name val="Arial Cyr"/>
      <family val="0"/>
    </font>
    <font>
      <sz val="9"/>
      <name val="Arial Cyr"/>
      <family val="2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7.8"/>
      <color indexed="12"/>
      <name val="Arial Cyr"/>
      <family val="0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57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339933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Times New Roman"/>
      <family val="1"/>
    </font>
    <font>
      <b/>
      <sz val="12"/>
      <color rgb="FF182FD6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thin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>
        <color rgb="FF000000"/>
      </right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57" fillId="20" borderId="0" applyNumberFormat="0" applyBorder="0" applyAlignment="0" applyProtection="0"/>
    <xf numFmtId="0" fontId="1" fillId="9" borderId="0" applyNumberFormat="0" applyBorder="0" applyAlignment="0" applyProtection="0"/>
    <xf numFmtId="0" fontId="57" fillId="21" borderId="0" applyNumberFormat="0" applyBorder="0" applyAlignment="0" applyProtection="0"/>
    <xf numFmtId="0" fontId="1" fillId="15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21" fillId="25" borderId="0" applyNumberFormat="0" applyBorder="0" applyAlignment="0" applyProtection="0"/>
    <xf numFmtId="0" fontId="58" fillId="26" borderId="0" applyNumberFormat="0" applyBorder="0" applyAlignment="0" applyProtection="0"/>
    <xf numFmtId="0" fontId="21" fillId="17" borderId="0" applyNumberFormat="0" applyBorder="0" applyAlignment="0" applyProtection="0"/>
    <xf numFmtId="0" fontId="58" fillId="27" borderId="0" applyNumberFormat="0" applyBorder="0" applyAlignment="0" applyProtection="0"/>
    <xf numFmtId="0" fontId="21" fillId="19" borderId="0" applyNumberFormat="0" applyBorder="0" applyAlignment="0" applyProtection="0"/>
    <xf numFmtId="0" fontId="58" fillId="28" borderId="0" applyNumberFormat="0" applyBorder="0" applyAlignment="0" applyProtection="0"/>
    <xf numFmtId="0" fontId="21" fillId="29" borderId="0" applyNumberFormat="0" applyBorder="0" applyAlignment="0" applyProtection="0"/>
    <xf numFmtId="0" fontId="58" fillId="30" borderId="0" applyNumberFormat="0" applyBorder="0" applyAlignment="0" applyProtection="0"/>
    <xf numFmtId="0" fontId="21" fillId="31" borderId="0" applyNumberFormat="0" applyBorder="0" applyAlignment="0" applyProtection="0"/>
    <xf numFmtId="0" fontId="58" fillId="32" borderId="0" applyNumberFormat="0" applyBorder="0" applyAlignment="0" applyProtection="0"/>
    <xf numFmtId="0" fontId="21" fillId="33" borderId="0" applyNumberFormat="0" applyBorder="0" applyAlignment="0" applyProtection="0"/>
    <xf numFmtId="0" fontId="59" fillId="0" borderId="0">
      <alignment/>
      <protection/>
    </xf>
    <xf numFmtId="0" fontId="58" fillId="34" borderId="0" applyNumberFormat="0" applyBorder="0" applyAlignment="0" applyProtection="0"/>
    <xf numFmtId="0" fontId="21" fillId="35" borderId="0" applyNumberFormat="0" applyBorder="0" applyAlignment="0" applyProtection="0"/>
    <xf numFmtId="0" fontId="58" fillId="36" borderId="0" applyNumberFormat="0" applyBorder="0" applyAlignment="0" applyProtection="0"/>
    <xf numFmtId="0" fontId="21" fillId="37" borderId="0" applyNumberFormat="0" applyBorder="0" applyAlignment="0" applyProtection="0"/>
    <xf numFmtId="0" fontId="58" fillId="38" borderId="0" applyNumberFormat="0" applyBorder="0" applyAlignment="0" applyProtection="0"/>
    <xf numFmtId="0" fontId="21" fillId="39" borderId="0" applyNumberFormat="0" applyBorder="0" applyAlignment="0" applyProtection="0"/>
    <xf numFmtId="0" fontId="58" fillId="40" borderId="0" applyNumberFormat="0" applyBorder="0" applyAlignment="0" applyProtection="0"/>
    <xf numFmtId="0" fontId="21" fillId="29" borderId="0" applyNumberFormat="0" applyBorder="0" applyAlignment="0" applyProtection="0"/>
    <xf numFmtId="0" fontId="58" fillId="41" borderId="0" applyNumberFormat="0" applyBorder="0" applyAlignment="0" applyProtection="0"/>
    <xf numFmtId="0" fontId="21" fillId="31" borderId="0" applyNumberFormat="0" applyBorder="0" applyAlignment="0" applyProtection="0"/>
    <xf numFmtId="0" fontId="58" fillId="42" borderId="0" applyNumberFormat="0" applyBorder="0" applyAlignment="0" applyProtection="0"/>
    <xf numFmtId="0" fontId="21" fillId="43" borderId="0" applyNumberFormat="0" applyBorder="0" applyAlignment="0" applyProtection="0"/>
    <xf numFmtId="0" fontId="60" fillId="44" borderId="1" applyNumberFormat="0" applyAlignment="0" applyProtection="0"/>
    <xf numFmtId="0" fontId="22" fillId="13" borderId="2" applyNumberFormat="0" applyAlignment="0" applyProtection="0"/>
    <xf numFmtId="0" fontId="61" fillId="45" borderId="3" applyNumberFormat="0" applyAlignment="0" applyProtection="0"/>
    <xf numFmtId="0" fontId="23" fillId="46" borderId="4" applyNumberFormat="0" applyAlignment="0" applyProtection="0"/>
    <xf numFmtId="0" fontId="62" fillId="45" borderId="1" applyNumberFormat="0" applyAlignment="0" applyProtection="0"/>
    <xf numFmtId="0" fontId="24" fillId="46" borderId="2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25" fillId="0" borderId="6" applyNumberFormat="0" applyFill="0" applyAlignment="0" applyProtection="0"/>
    <xf numFmtId="0" fontId="65" fillId="0" borderId="7" applyNumberFormat="0" applyFill="0" applyAlignment="0" applyProtection="0"/>
    <xf numFmtId="0" fontId="26" fillId="0" borderId="8" applyNumberFormat="0" applyFill="0" applyAlignment="0" applyProtection="0"/>
    <xf numFmtId="0" fontId="66" fillId="0" borderId="9" applyNumberFormat="0" applyFill="0" applyAlignment="0" applyProtection="0"/>
    <xf numFmtId="0" fontId="27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28" fillId="0" borderId="12" applyNumberFormat="0" applyFill="0" applyAlignment="0" applyProtection="0"/>
    <xf numFmtId="0" fontId="68" fillId="47" borderId="13" applyNumberFormat="0" applyAlignment="0" applyProtection="0"/>
    <xf numFmtId="0" fontId="29" fillId="48" borderId="14" applyNumberFormat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31" fillId="50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51" borderId="0" applyNumberFormat="0" applyBorder="0" applyAlignment="0" applyProtection="0"/>
    <xf numFmtId="0" fontId="32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0" fillId="53" borderId="16" applyNumberFormat="0" applyFont="0" applyAlignment="0" applyProtection="0"/>
    <xf numFmtId="0" fontId="10" fillId="53" borderId="16" applyNumberFormat="0" applyFont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34" fillId="0" borderId="18" applyNumberFormat="0" applyFill="0" applyAlignment="0" applyProtection="0"/>
    <xf numFmtId="0" fontId="9" fillId="0" borderId="0">
      <alignment/>
      <protection/>
    </xf>
    <xf numFmtId="0" fontId="7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54" borderId="0" applyNumberFormat="0" applyBorder="0" applyAlignment="0" applyProtection="0"/>
    <xf numFmtId="0" fontId="36" fillId="7" borderId="0" applyNumberFormat="0" applyBorder="0" applyAlignment="0" applyProtection="0"/>
  </cellStyleXfs>
  <cellXfs count="895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55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1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8" fillId="0" borderId="22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22" xfId="0" applyFont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73" fontId="8" fillId="0" borderId="25" xfId="0" applyNumberFormat="1" applyFont="1" applyFill="1" applyBorder="1" applyAlignment="1">
      <alignment horizontal="center" vertical="center" wrapText="1"/>
    </xf>
    <xf numFmtId="173" fontId="7" fillId="0" borderId="25" xfId="124" applyNumberFormat="1" applyFont="1" applyFill="1" applyBorder="1" applyAlignment="1">
      <alignment horizontal="center" vertical="center" wrapText="1"/>
      <protection/>
    </xf>
    <xf numFmtId="173" fontId="7" fillId="0" borderId="25" xfId="0" applyNumberFormat="1" applyFont="1" applyFill="1" applyBorder="1" applyAlignment="1">
      <alignment horizontal="center" vertical="center" wrapText="1"/>
    </xf>
    <xf numFmtId="172" fontId="3" fillId="0" borderId="25" xfId="0" applyNumberFormat="1" applyFont="1" applyBorder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172" fontId="3" fillId="0" borderId="27" xfId="0" applyNumberFormat="1" applyFont="1" applyBorder="1" applyAlignment="1">
      <alignment horizontal="center"/>
    </xf>
    <xf numFmtId="189" fontId="3" fillId="0" borderId="25" xfId="141" applyNumberFormat="1" applyFont="1" applyBorder="1" applyAlignment="1">
      <alignment/>
    </xf>
    <xf numFmtId="189" fontId="3" fillId="0" borderId="27" xfId="141" applyNumberFormat="1" applyFont="1" applyBorder="1" applyAlignment="1">
      <alignment/>
    </xf>
    <xf numFmtId="189" fontId="6" fillId="0" borderId="20" xfId="141" applyNumberFormat="1" applyFont="1" applyBorder="1" applyAlignment="1">
      <alignment/>
    </xf>
    <xf numFmtId="0" fontId="7" fillId="0" borderId="0" xfId="0" applyFont="1" applyAlignment="1">
      <alignment wrapText="1"/>
    </xf>
    <xf numFmtId="0" fontId="15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28" xfId="12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top" wrapText="1"/>
    </xf>
    <xf numFmtId="49" fontId="12" fillId="0" borderId="2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49" fontId="7" fillId="55" borderId="0" xfId="0" applyNumberFormat="1" applyFont="1" applyFill="1" applyBorder="1" applyAlignment="1">
      <alignment horizontal="center" vertical="top" wrapText="1"/>
    </xf>
    <xf numFmtId="0" fontId="7" fillId="55" borderId="0" xfId="0" applyFont="1" applyFill="1" applyBorder="1" applyAlignment="1">
      <alignment vertical="top" wrapText="1"/>
    </xf>
    <xf numFmtId="173" fontId="7" fillId="0" borderId="0" xfId="0" applyNumberFormat="1" applyFont="1" applyBorder="1" applyAlignment="1">
      <alignment/>
    </xf>
    <xf numFmtId="49" fontId="37" fillId="55" borderId="30" xfId="0" applyNumberFormat="1" applyFont="1" applyFill="1" applyBorder="1" applyAlignment="1">
      <alignment horizontal="center" vertical="top" wrapText="1"/>
    </xf>
    <xf numFmtId="0" fontId="37" fillId="55" borderId="31" xfId="0" applyFont="1" applyFill="1" applyBorder="1" applyAlignment="1">
      <alignment vertical="top" wrapText="1"/>
    </xf>
    <xf numFmtId="49" fontId="2" fillId="55" borderId="30" xfId="0" applyNumberFormat="1" applyFont="1" applyFill="1" applyBorder="1" applyAlignment="1">
      <alignment horizontal="center" vertical="top" wrapText="1"/>
    </xf>
    <xf numFmtId="49" fontId="2" fillId="55" borderId="23" xfId="0" applyNumberFormat="1" applyFont="1" applyFill="1" applyBorder="1" applyAlignment="1">
      <alignment horizontal="center" vertical="top" wrapText="1"/>
    </xf>
    <xf numFmtId="0" fontId="2" fillId="55" borderId="25" xfId="0" applyFont="1" applyFill="1" applyBorder="1" applyAlignment="1">
      <alignment vertical="top" wrapText="1"/>
    </xf>
    <xf numFmtId="49" fontId="3" fillId="55" borderId="30" xfId="0" applyNumberFormat="1" applyFont="1" applyFill="1" applyBorder="1" applyAlignment="1">
      <alignment horizontal="center" vertical="top" wrapText="1"/>
    </xf>
    <xf numFmtId="0" fontId="3" fillId="56" borderId="31" xfId="0" applyFont="1" applyFill="1" applyBorder="1" applyAlignment="1">
      <alignment vertical="top" wrapText="1"/>
    </xf>
    <xf numFmtId="49" fontId="37" fillId="55" borderId="32" xfId="0" applyNumberFormat="1" applyFont="1" applyFill="1" applyBorder="1" applyAlignment="1">
      <alignment horizontal="center" vertical="top" wrapText="1"/>
    </xf>
    <xf numFmtId="0" fontId="37" fillId="55" borderId="25" xfId="0" applyFont="1" applyFill="1" applyBorder="1" applyAlignment="1">
      <alignment vertical="top" wrapText="1"/>
    </xf>
    <xf numFmtId="49" fontId="2" fillId="55" borderId="32" xfId="0" applyNumberFormat="1" applyFont="1" applyFill="1" applyBorder="1" applyAlignment="1">
      <alignment horizontal="center" vertical="top" wrapText="1"/>
    </xf>
    <xf numFmtId="0" fontId="2" fillId="55" borderId="31" xfId="0" applyFont="1" applyFill="1" applyBorder="1" applyAlignment="1">
      <alignment vertical="top" wrapText="1"/>
    </xf>
    <xf numFmtId="49" fontId="6" fillId="55" borderId="32" xfId="0" applyNumberFormat="1" applyFont="1" applyFill="1" applyBorder="1" applyAlignment="1">
      <alignment horizontal="center" vertical="top" wrapText="1"/>
    </xf>
    <xf numFmtId="0" fontId="6" fillId="55" borderId="31" xfId="0" applyFont="1" applyFill="1" applyBorder="1" applyAlignment="1">
      <alignment vertical="top" wrapText="1"/>
    </xf>
    <xf numFmtId="49" fontId="3" fillId="55" borderId="32" xfId="0" applyNumberFormat="1" applyFont="1" applyFill="1" applyBorder="1" applyAlignment="1">
      <alignment horizontal="center" vertical="top" wrapText="1"/>
    </xf>
    <xf numFmtId="0" fontId="3" fillId="55" borderId="25" xfId="0" applyFont="1" applyFill="1" applyBorder="1" applyAlignment="1">
      <alignment vertical="top" wrapText="1"/>
    </xf>
    <xf numFmtId="0" fontId="0" fillId="0" borderId="0" xfId="0" applyFill="1" applyAlignment="1">
      <alignment/>
    </xf>
    <xf numFmtId="172" fontId="3" fillId="0" borderId="33" xfId="0" applyNumberFormat="1" applyFont="1" applyFill="1" applyBorder="1" applyAlignment="1">
      <alignment horizontal="center" vertical="center" wrapText="1"/>
    </xf>
    <xf numFmtId="172" fontId="3" fillId="0" borderId="34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173" fontId="7" fillId="0" borderId="31" xfId="0" applyNumberFormat="1" applyFont="1" applyFill="1" applyBorder="1" applyAlignment="1">
      <alignment horizontal="center" vertical="center" wrapText="1"/>
    </xf>
    <xf numFmtId="173" fontId="12" fillId="0" borderId="25" xfId="0" applyNumberFormat="1" applyFont="1" applyFill="1" applyBorder="1" applyAlignment="1">
      <alignment horizontal="center" vertical="center" wrapText="1"/>
    </xf>
    <xf numFmtId="173" fontId="7" fillId="0" borderId="25" xfId="0" applyNumberFormat="1" applyFont="1" applyFill="1" applyBorder="1" applyAlignment="1">
      <alignment horizontal="center" vertical="top" wrapText="1"/>
    </xf>
    <xf numFmtId="173" fontId="12" fillId="0" borderId="3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7" fillId="0" borderId="21" xfId="124" applyNumberFormat="1" applyFont="1" applyFill="1" applyBorder="1" applyAlignment="1">
      <alignment horizontal="center" vertical="center" wrapText="1"/>
      <protection/>
    </xf>
    <xf numFmtId="173" fontId="7" fillId="0" borderId="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7" fillId="0" borderId="29" xfId="0" applyNumberFormat="1" applyFont="1" applyFill="1" applyBorder="1" applyAlignment="1">
      <alignment horizontal="center" vertical="top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173" fontId="7" fillId="0" borderId="4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3" fontId="7" fillId="0" borderId="30" xfId="0" applyNumberFormat="1" applyFont="1" applyFill="1" applyBorder="1" applyAlignment="1">
      <alignment horizontal="center" vertical="center" wrapText="1"/>
    </xf>
    <xf numFmtId="173" fontId="7" fillId="0" borderId="23" xfId="0" applyNumberFormat="1" applyFont="1" applyFill="1" applyBorder="1" applyAlignment="1">
      <alignment horizontal="center" vertical="center" wrapText="1"/>
    </xf>
    <xf numFmtId="173" fontId="12" fillId="0" borderId="23" xfId="0" applyNumberFormat="1" applyFont="1" applyFill="1" applyBorder="1" applyAlignment="1">
      <alignment horizontal="center" vertical="center" wrapText="1"/>
    </xf>
    <xf numFmtId="173" fontId="7" fillId="0" borderId="23" xfId="0" applyNumberFormat="1" applyFont="1" applyFill="1" applyBorder="1" applyAlignment="1">
      <alignment horizontal="center" vertical="top" wrapText="1"/>
    </xf>
    <xf numFmtId="173" fontId="8" fillId="0" borderId="23" xfId="0" applyNumberFormat="1" applyFont="1" applyFill="1" applyBorder="1" applyAlignment="1">
      <alignment horizontal="center" vertical="center" wrapText="1"/>
    </xf>
    <xf numFmtId="173" fontId="7" fillId="0" borderId="23" xfId="124" applyNumberFormat="1" applyFont="1" applyFill="1" applyBorder="1" applyAlignment="1">
      <alignment horizontal="center" vertical="center" wrapText="1"/>
      <protection/>
    </xf>
    <xf numFmtId="173" fontId="7" fillId="0" borderId="31" xfId="0" applyNumberFormat="1" applyFont="1" applyFill="1" applyBorder="1" applyAlignment="1">
      <alignment horizontal="center" vertical="top" wrapText="1"/>
    </xf>
    <xf numFmtId="173" fontId="7" fillId="0" borderId="30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/>
    </xf>
    <xf numFmtId="189" fontId="0" fillId="56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172" fontId="3" fillId="0" borderId="31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24" xfId="0" applyFont="1" applyBorder="1" applyAlignment="1">
      <alignment/>
    </xf>
    <xf numFmtId="173" fontId="6" fillId="0" borderId="20" xfId="0" applyNumberFormat="1" applyFont="1" applyBorder="1" applyAlignment="1">
      <alignment horizontal="center"/>
    </xf>
    <xf numFmtId="172" fontId="11" fillId="0" borderId="0" xfId="0" applyNumberFormat="1" applyFont="1" applyFill="1" applyAlignment="1">
      <alignment/>
    </xf>
    <xf numFmtId="173" fontId="11" fillId="0" borderId="34" xfId="0" applyNumberFormat="1" applyFont="1" applyFill="1" applyBorder="1" applyAlignment="1">
      <alignment horizontal="right"/>
    </xf>
    <xf numFmtId="173" fontId="17" fillId="0" borderId="41" xfId="0" applyNumberFormat="1" applyFont="1" applyFill="1" applyBorder="1" applyAlignment="1">
      <alignment horizontal="right"/>
    </xf>
    <xf numFmtId="173" fontId="11" fillId="0" borderId="33" xfId="0" applyNumberFormat="1" applyFont="1" applyFill="1" applyBorder="1" applyAlignment="1">
      <alignment horizontal="right"/>
    </xf>
    <xf numFmtId="172" fontId="11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3" fillId="0" borderId="28" xfId="0" applyNumberFormat="1" applyFont="1" applyFill="1" applyBorder="1" applyAlignment="1">
      <alignment horizontal="center" vertical="center" wrapText="1"/>
    </xf>
    <xf numFmtId="172" fontId="3" fillId="0" borderId="3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55" borderId="0" xfId="0" applyFont="1" applyFill="1" applyAlignment="1" applyProtection="1">
      <alignment/>
      <protection locked="0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left" vertical="center" wrapText="1"/>
    </xf>
    <xf numFmtId="172" fontId="6" fillId="0" borderId="31" xfId="0" applyNumberFormat="1" applyFont="1" applyBorder="1" applyAlignment="1">
      <alignment horizontal="center" vertical="center"/>
    </xf>
    <xf numFmtId="172" fontId="6" fillId="0" borderId="4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wrapText="1"/>
    </xf>
    <xf numFmtId="0" fontId="3" fillId="0" borderId="47" xfId="0" applyFont="1" applyBorder="1" applyAlignment="1">
      <alignment/>
    </xf>
    <xf numFmtId="172" fontId="3" fillId="0" borderId="25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wrapText="1"/>
    </xf>
    <xf numFmtId="172" fontId="3" fillId="0" borderId="4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173" fontId="6" fillId="0" borderId="2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175" fontId="9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172" fontId="11" fillId="0" borderId="5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172" fontId="11" fillId="0" borderId="51" xfId="0" applyNumberFormat="1" applyFont="1" applyFill="1" applyBorder="1" applyAlignment="1">
      <alignment horizontal="center" vertical="center"/>
    </xf>
    <xf numFmtId="172" fontId="11" fillId="0" borderId="34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72" fontId="11" fillId="0" borderId="50" xfId="0" applyNumberFormat="1" applyFont="1" applyFill="1" applyBorder="1" applyAlignment="1">
      <alignment horizontal="center" vertical="center"/>
    </xf>
    <xf numFmtId="172" fontId="11" fillId="0" borderId="52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justify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2" fontId="11" fillId="0" borderId="34" xfId="0" applyNumberFormat="1" applyFont="1" applyFill="1" applyBorder="1" applyAlignment="1">
      <alignment horizontal="right" wrapText="1"/>
    </xf>
    <xf numFmtId="172" fontId="11" fillId="0" borderId="34" xfId="0" applyNumberFormat="1" applyFont="1" applyFill="1" applyBorder="1" applyAlignment="1">
      <alignment wrapText="1"/>
    </xf>
    <xf numFmtId="172" fontId="11" fillId="0" borderId="28" xfId="0" applyNumberFormat="1" applyFont="1" applyFill="1" applyBorder="1" applyAlignment="1">
      <alignment horizontal="right" wrapText="1"/>
    </xf>
    <xf numFmtId="173" fontId="11" fillId="0" borderId="25" xfId="0" applyNumberFormat="1" applyFont="1" applyFill="1" applyBorder="1" applyAlignment="1">
      <alignment horizontal="right" wrapText="1"/>
    </xf>
    <xf numFmtId="172" fontId="11" fillId="0" borderId="46" xfId="0" applyNumberFormat="1" applyFont="1" applyFill="1" applyBorder="1" applyAlignment="1">
      <alignment horizontal="right" wrapText="1"/>
    </xf>
    <xf numFmtId="172" fontId="11" fillId="0" borderId="25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34" xfId="0" applyFont="1" applyFill="1" applyBorder="1" applyAlignment="1" quotePrefix="1">
      <alignment horizontal="justify" vertical="center" wrapText="1"/>
    </xf>
    <xf numFmtId="172" fontId="11" fillId="0" borderId="46" xfId="0" applyNumberFormat="1" applyFont="1" applyFill="1" applyBorder="1" applyAlignment="1">
      <alignment wrapText="1"/>
    </xf>
    <xf numFmtId="173" fontId="17" fillId="0" borderId="25" xfId="0" applyNumberFormat="1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172" fontId="11" fillId="0" borderId="34" xfId="0" applyNumberFormat="1" applyFont="1" applyFill="1" applyBorder="1" applyAlignment="1">
      <alignment/>
    </xf>
    <xf numFmtId="172" fontId="11" fillId="0" borderId="28" xfId="0" applyNumberFormat="1" applyFont="1" applyFill="1" applyBorder="1" applyAlignment="1">
      <alignment/>
    </xf>
    <xf numFmtId="172" fontId="11" fillId="0" borderId="46" xfId="0" applyNumberFormat="1" applyFont="1" applyFill="1" applyBorder="1" applyAlignment="1">
      <alignment/>
    </xf>
    <xf numFmtId="0" fontId="11" fillId="0" borderId="34" xfId="104" applyFont="1" applyFill="1" applyBorder="1" applyAlignment="1">
      <alignment horizontal="left" vertical="center" wrapText="1"/>
      <protection/>
    </xf>
    <xf numFmtId="49" fontId="11" fillId="0" borderId="34" xfId="0" applyNumberFormat="1" applyFont="1" applyFill="1" applyBorder="1" applyAlignment="1">
      <alignment horizontal="left" vertical="center" wrapText="1"/>
    </xf>
    <xf numFmtId="0" fontId="11" fillId="0" borderId="34" xfId="104" applyFont="1" applyFill="1" applyBorder="1" applyAlignment="1" quotePrefix="1">
      <alignment vertical="center" wrapText="1"/>
      <protection/>
    </xf>
    <xf numFmtId="0" fontId="11" fillId="0" borderId="34" xfId="104" applyFont="1" applyFill="1" applyBorder="1" applyAlignment="1">
      <alignment vertical="center"/>
      <protection/>
    </xf>
    <xf numFmtId="172" fontId="11" fillId="0" borderId="34" xfId="0" applyNumberFormat="1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right" wrapText="1"/>
    </xf>
    <xf numFmtId="173" fontId="11" fillId="0" borderId="33" xfId="0" applyNumberFormat="1" applyFont="1" applyFill="1" applyBorder="1" applyAlignment="1">
      <alignment horizontal="right" wrapText="1"/>
    </xf>
    <xf numFmtId="172" fontId="11" fillId="0" borderId="29" xfId="0" applyNumberFormat="1" applyFont="1" applyFill="1" applyBorder="1" applyAlignment="1">
      <alignment horizontal="right" wrapText="1"/>
    </xf>
    <xf numFmtId="173" fontId="11" fillId="0" borderId="31" xfId="0" applyNumberFormat="1" applyFont="1" applyFill="1" applyBorder="1" applyAlignment="1">
      <alignment horizontal="right" wrapText="1"/>
    </xf>
    <xf numFmtId="172" fontId="11" fillId="0" borderId="44" xfId="0" applyNumberFormat="1" applyFont="1" applyFill="1" applyBorder="1" applyAlignment="1">
      <alignment horizontal="right" wrapText="1"/>
    </xf>
    <xf numFmtId="0" fontId="11" fillId="0" borderId="34" xfId="0" applyFont="1" applyFill="1" applyBorder="1" applyAlignment="1">
      <alignment vertical="center" wrapText="1"/>
    </xf>
    <xf numFmtId="0" fontId="11" fillId="0" borderId="34" xfId="0" applyFont="1" applyFill="1" applyBorder="1" applyAlignment="1" quotePrefix="1">
      <alignment vertical="center" wrapText="1"/>
    </xf>
    <xf numFmtId="0" fontId="11" fillId="0" borderId="33" xfId="0" applyFont="1" applyFill="1" applyBorder="1" applyAlignment="1">
      <alignment horizontal="left" wrapText="1"/>
    </xf>
    <xf numFmtId="0" fontId="17" fillId="0" borderId="33" xfId="0" applyFont="1" applyFill="1" applyBorder="1" applyAlignment="1">
      <alignment horizontal="center" vertical="center" wrapText="1"/>
    </xf>
    <xf numFmtId="173" fontId="17" fillId="0" borderId="33" xfId="0" applyNumberFormat="1" applyFont="1" applyFill="1" applyBorder="1" applyAlignment="1">
      <alignment horizontal="right"/>
    </xf>
    <xf numFmtId="173" fontId="17" fillId="0" borderId="29" xfId="0" applyNumberFormat="1" applyFont="1" applyFill="1" applyBorder="1" applyAlignment="1">
      <alignment horizontal="right"/>
    </xf>
    <xf numFmtId="173" fontId="11" fillId="0" borderId="31" xfId="0" applyNumberFormat="1" applyFont="1" applyFill="1" applyBorder="1" applyAlignment="1">
      <alignment horizontal="right"/>
    </xf>
    <xf numFmtId="0" fontId="11" fillId="0" borderId="34" xfId="0" applyFont="1" applyFill="1" applyBorder="1" applyAlignment="1" quotePrefix="1">
      <alignment horizontal="left" wrapText="1"/>
    </xf>
    <xf numFmtId="173" fontId="11" fillId="0" borderId="28" xfId="0" applyNumberFormat="1" applyFont="1" applyFill="1" applyBorder="1" applyAlignment="1">
      <alignment horizontal="right"/>
    </xf>
    <xf numFmtId="173" fontId="11" fillId="0" borderId="25" xfId="0" applyNumberFormat="1" applyFont="1" applyFill="1" applyBorder="1" applyAlignment="1">
      <alignment horizontal="right"/>
    </xf>
    <xf numFmtId="173" fontId="11" fillId="0" borderId="46" xfId="0" applyNumberFormat="1" applyFont="1" applyFill="1" applyBorder="1" applyAlignment="1">
      <alignment horizontal="right"/>
    </xf>
    <xf numFmtId="0" fontId="17" fillId="0" borderId="19" xfId="0" applyFont="1" applyFill="1" applyBorder="1" applyAlignment="1">
      <alignment horizontal="center"/>
    </xf>
    <xf numFmtId="49" fontId="17" fillId="0" borderId="41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72" fontId="3" fillId="0" borderId="54" xfId="0" applyNumberFormat="1" applyFont="1" applyFill="1" applyBorder="1" applyAlignment="1">
      <alignment horizontal="center" vertical="center" wrapText="1"/>
    </xf>
    <xf numFmtId="172" fontId="3" fillId="0" borderId="54" xfId="0" applyNumberFormat="1" applyFont="1" applyFill="1" applyBorder="1" applyAlignment="1">
      <alignment horizontal="center"/>
    </xf>
    <xf numFmtId="172" fontId="6" fillId="0" borderId="41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79" fillId="0" borderId="0" xfId="0" applyFont="1" applyFill="1" applyAlignment="1">
      <alignment horizontal="right"/>
    </xf>
    <xf numFmtId="178" fontId="7" fillId="0" borderId="0" xfId="14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58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left" vertical="top" wrapText="1"/>
    </xf>
    <xf numFmtId="0" fontId="8" fillId="0" borderId="59" xfId="0" applyFont="1" applyFill="1" applyBorder="1" applyAlignment="1">
      <alignment horizontal="left" vertical="top" wrapText="1"/>
    </xf>
    <xf numFmtId="0" fontId="8" fillId="0" borderId="58" xfId="0" applyFont="1" applyFill="1" applyBorder="1" applyAlignment="1" applyProtection="1">
      <alignment horizontal="left" vertical="top" wrapText="1"/>
      <protection locked="0"/>
    </xf>
    <xf numFmtId="0" fontId="7" fillId="0" borderId="59" xfId="0" applyFont="1" applyFill="1" applyBorder="1" applyAlignment="1" applyProtection="1">
      <alignment horizontal="left" vertical="top" wrapText="1"/>
      <protection locked="0"/>
    </xf>
    <xf numFmtId="0" fontId="7" fillId="0" borderId="60" xfId="0" applyFont="1" applyFill="1" applyBorder="1" applyAlignment="1">
      <alignment horizontal="left" vertical="top" wrapText="1"/>
    </xf>
    <xf numFmtId="49" fontId="7" fillId="0" borderId="59" xfId="0" applyNumberFormat="1" applyFont="1" applyFill="1" applyBorder="1" applyAlignment="1">
      <alignment horizontal="left" vertical="top" wrapText="1"/>
    </xf>
    <xf numFmtId="49" fontId="8" fillId="0" borderId="59" xfId="0" applyNumberFormat="1" applyFont="1" applyFill="1" applyBorder="1" applyAlignment="1">
      <alignment horizontal="left" vertical="top" wrapText="1"/>
    </xf>
    <xf numFmtId="0" fontId="7" fillId="0" borderId="59" xfId="124" applyFont="1" applyFill="1" applyBorder="1" applyAlignment="1">
      <alignment horizontal="left" vertical="center" wrapText="1"/>
      <protection/>
    </xf>
    <xf numFmtId="0" fontId="7" fillId="0" borderId="59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top" wrapText="1"/>
    </xf>
    <xf numFmtId="0" fontId="7" fillId="0" borderId="59" xfId="124" applyFont="1" applyFill="1" applyBorder="1" applyAlignment="1">
      <alignment horizontal="left" vertical="top" wrapText="1"/>
      <protection/>
    </xf>
    <xf numFmtId="0" fontId="7" fillId="0" borderId="58" xfId="0" applyFont="1" applyFill="1" applyBorder="1" applyAlignment="1">
      <alignment vertical="top" wrapText="1"/>
    </xf>
    <xf numFmtId="0" fontId="7" fillId="0" borderId="61" xfId="0" applyFont="1" applyFill="1" applyBorder="1" applyAlignment="1">
      <alignment horizontal="left" vertical="top" wrapText="1"/>
    </xf>
    <xf numFmtId="0" fontId="7" fillId="0" borderId="62" xfId="0" applyNumberFormat="1" applyFont="1" applyFill="1" applyBorder="1" applyAlignment="1">
      <alignment vertical="top" wrapText="1"/>
    </xf>
    <xf numFmtId="0" fontId="7" fillId="0" borderId="63" xfId="0" applyFont="1" applyFill="1" applyBorder="1" applyAlignment="1">
      <alignment horizontal="center" wrapText="1"/>
    </xf>
    <xf numFmtId="49" fontId="80" fillId="0" borderId="23" xfId="0" applyNumberFormat="1" applyFont="1" applyFill="1" applyBorder="1" applyAlignment="1">
      <alignment horizontal="center" vertical="top"/>
    </xf>
    <xf numFmtId="0" fontId="80" fillId="0" borderId="25" xfId="0" applyNumberFormat="1" applyFont="1" applyFill="1" applyBorder="1" applyAlignment="1">
      <alignment vertical="top" wrapText="1"/>
    </xf>
    <xf numFmtId="49" fontId="3" fillId="0" borderId="23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vertical="top" wrapText="1"/>
    </xf>
    <xf numFmtId="0" fontId="80" fillId="55" borderId="31" xfId="0" applyFont="1" applyFill="1" applyBorder="1" applyAlignment="1">
      <alignment vertical="top" wrapText="1"/>
    </xf>
    <xf numFmtId="0" fontId="3" fillId="55" borderId="48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3" fillId="0" borderId="30" xfId="0" applyFont="1" applyBorder="1" applyAlignment="1">
      <alignment horizontal="center"/>
    </xf>
    <xf numFmtId="189" fontId="3" fillId="0" borderId="31" xfId="141" applyNumberFormat="1" applyFont="1" applyBorder="1" applyAlignment="1">
      <alignment/>
    </xf>
    <xf numFmtId="173" fontId="11" fillId="0" borderId="25" xfId="0" applyNumberFormat="1" applyFont="1" applyFill="1" applyBorder="1" applyAlignment="1">
      <alignment wrapText="1"/>
    </xf>
    <xf numFmtId="173" fontId="11" fillId="0" borderId="25" xfId="0" applyNumberFormat="1" applyFont="1" applyFill="1" applyBorder="1" applyAlignment="1">
      <alignment/>
    </xf>
    <xf numFmtId="0" fontId="11" fillId="0" borderId="6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173" fontId="11" fillId="56" borderId="34" xfId="0" applyNumberFormat="1" applyFont="1" applyFill="1" applyBorder="1" applyAlignment="1">
      <alignment horizontal="center" wrapText="1"/>
    </xf>
    <xf numFmtId="173" fontId="11" fillId="56" borderId="34" xfId="0" applyNumberFormat="1" applyFont="1" applyFill="1" applyBorder="1" applyAlignment="1">
      <alignment horizontal="center"/>
    </xf>
    <xf numFmtId="173" fontId="11" fillId="56" borderId="34" xfId="0" applyNumberFormat="1" applyFont="1" applyFill="1" applyBorder="1" applyAlignment="1">
      <alignment/>
    </xf>
    <xf numFmtId="173" fontId="11" fillId="56" borderId="34" xfId="0" applyNumberFormat="1" applyFont="1" applyFill="1" applyBorder="1" applyAlignment="1">
      <alignment horizontal="right" wrapText="1"/>
    </xf>
    <xf numFmtId="172" fontId="3" fillId="0" borderId="33" xfId="0" applyNumberFormat="1" applyFont="1" applyFill="1" applyBorder="1" applyAlignment="1">
      <alignment horizontal="center"/>
    </xf>
    <xf numFmtId="172" fontId="3" fillId="0" borderId="45" xfId="0" applyNumberFormat="1" applyFont="1" applyFill="1" applyBorder="1" applyAlignment="1">
      <alignment horizontal="center" vertical="center" wrapText="1"/>
    </xf>
    <xf numFmtId="172" fontId="6" fillId="0" borderId="24" xfId="0" applyNumberFormat="1" applyFont="1" applyFill="1" applyBorder="1" applyAlignment="1">
      <alignment horizontal="center"/>
    </xf>
    <xf numFmtId="172" fontId="6" fillId="0" borderId="43" xfId="0" applyNumberFormat="1" applyFont="1" applyFill="1" applyBorder="1" applyAlignment="1">
      <alignment horizontal="center"/>
    </xf>
    <xf numFmtId="0" fontId="79" fillId="0" borderId="65" xfId="0" applyFont="1" applyFill="1" applyBorder="1" applyAlignment="1">
      <alignment wrapText="1"/>
    </xf>
    <xf numFmtId="0" fontId="81" fillId="0" borderId="65" xfId="0" applyFont="1" applyFill="1" applyBorder="1" applyAlignment="1">
      <alignment vertical="top" wrapText="1"/>
    </xf>
    <xf numFmtId="0" fontId="79" fillId="0" borderId="65" xfId="0" applyFont="1" applyFill="1" applyBorder="1" applyAlignment="1">
      <alignment vertical="top" wrapText="1"/>
    </xf>
    <xf numFmtId="0" fontId="81" fillId="0" borderId="65" xfId="52" applyNumberFormat="1" applyFont="1" applyFill="1" applyBorder="1" applyAlignment="1">
      <alignment horizontal="left" wrapText="1" readingOrder="1"/>
      <protection/>
    </xf>
    <xf numFmtId="173" fontId="3" fillId="0" borderId="34" xfId="0" applyNumberFormat="1" applyFont="1" applyFill="1" applyBorder="1" applyAlignment="1">
      <alignment horizontal="center" vertical="top"/>
    </xf>
    <xf numFmtId="173" fontId="3" fillId="0" borderId="26" xfId="0" applyNumberFormat="1" applyFont="1" applyFill="1" applyBorder="1" applyAlignment="1">
      <alignment horizontal="center" vertical="top"/>
    </xf>
    <xf numFmtId="173" fontId="37" fillId="0" borderId="31" xfId="0" applyNumberFormat="1" applyFont="1" applyBorder="1" applyAlignment="1">
      <alignment horizontal="center"/>
    </xf>
    <xf numFmtId="173" fontId="80" fillId="0" borderId="31" xfId="0" applyNumberFormat="1" applyFont="1" applyBorder="1" applyAlignment="1">
      <alignment horizontal="center"/>
    </xf>
    <xf numFmtId="173" fontId="2" fillId="0" borderId="25" xfId="0" applyNumberFormat="1" applyFont="1" applyBorder="1" applyAlignment="1">
      <alignment horizontal="center"/>
    </xf>
    <xf numFmtId="173" fontId="3" fillId="0" borderId="25" xfId="0" applyNumberFormat="1" applyFont="1" applyBorder="1" applyAlignment="1">
      <alignment horizontal="center"/>
    </xf>
    <xf numFmtId="173" fontId="37" fillId="0" borderId="25" xfId="0" applyNumberFormat="1" applyFont="1" applyBorder="1" applyAlignment="1">
      <alignment horizontal="center"/>
    </xf>
    <xf numFmtId="173" fontId="6" fillId="0" borderId="25" xfId="0" applyNumberFormat="1" applyFont="1" applyBorder="1" applyAlignment="1">
      <alignment horizontal="center"/>
    </xf>
    <xf numFmtId="173" fontId="3" fillId="0" borderId="27" xfId="0" applyNumberFormat="1" applyFont="1" applyBorder="1" applyAlignment="1">
      <alignment horizontal="center"/>
    </xf>
    <xf numFmtId="173" fontId="14" fillId="0" borderId="20" xfId="0" applyNumberFormat="1" applyFont="1" applyBorder="1" applyAlignment="1">
      <alignment horizontal="center" wrapText="1"/>
    </xf>
    <xf numFmtId="49" fontId="42" fillId="0" borderId="23" xfId="0" applyNumberFormat="1" applyFont="1" applyFill="1" applyBorder="1" applyAlignment="1">
      <alignment horizontal="center" vertical="top"/>
    </xf>
    <xf numFmtId="173" fontId="3" fillId="0" borderId="54" xfId="0" applyNumberFormat="1" applyFont="1" applyFill="1" applyBorder="1" applyAlignment="1">
      <alignment horizontal="center" vertical="top"/>
    </xf>
    <xf numFmtId="173" fontId="3" fillId="0" borderId="66" xfId="0" applyNumberFormat="1" applyFont="1" applyFill="1" applyBorder="1" applyAlignment="1">
      <alignment horizontal="center" vertical="top"/>
    </xf>
    <xf numFmtId="173" fontId="79" fillId="0" borderId="65" xfId="0" applyNumberFormat="1" applyFont="1" applyFill="1" applyBorder="1" applyAlignment="1">
      <alignment horizontal="center" vertical="center"/>
    </xf>
    <xf numFmtId="173" fontId="78" fillId="0" borderId="65" xfId="0" applyNumberFormat="1" applyFont="1" applyFill="1" applyBorder="1" applyAlignment="1">
      <alignment horizontal="center" vertical="center"/>
    </xf>
    <xf numFmtId="173" fontId="82" fillId="0" borderId="65" xfId="0" applyNumberFormat="1" applyFont="1" applyFill="1" applyBorder="1" applyAlignment="1">
      <alignment horizontal="center" vertical="center"/>
    </xf>
    <xf numFmtId="173" fontId="81" fillId="0" borderId="65" xfId="0" applyNumberFormat="1" applyFont="1" applyFill="1" applyBorder="1" applyAlignment="1">
      <alignment horizontal="center" vertical="center" wrapText="1"/>
    </xf>
    <xf numFmtId="173" fontId="81" fillId="0" borderId="65" xfId="0" applyNumberFormat="1" applyFont="1" applyFill="1" applyBorder="1" applyAlignment="1">
      <alignment horizontal="center" vertical="center"/>
    </xf>
    <xf numFmtId="173" fontId="79" fillId="0" borderId="65" xfId="0" applyNumberFormat="1" applyFont="1" applyFill="1" applyBorder="1" applyAlignment="1">
      <alignment horizontal="center" vertical="center" wrapText="1"/>
    </xf>
    <xf numFmtId="172" fontId="82" fillId="0" borderId="65" xfId="0" applyNumberFormat="1" applyFont="1" applyFill="1" applyBorder="1" applyAlignment="1">
      <alignment horizontal="center" vertical="center"/>
    </xf>
    <xf numFmtId="172" fontId="79" fillId="0" borderId="65" xfId="0" applyNumberFormat="1" applyFont="1" applyFill="1" applyBorder="1" applyAlignment="1">
      <alignment horizontal="center" vertical="center"/>
    </xf>
    <xf numFmtId="173" fontId="78" fillId="0" borderId="65" xfId="0" applyNumberFormat="1" applyFont="1" applyFill="1" applyBorder="1" applyAlignment="1">
      <alignment horizontal="center" vertical="center" wrapText="1"/>
    </xf>
    <xf numFmtId="173" fontId="80" fillId="0" borderId="25" xfId="0" applyNumberFormat="1" applyFont="1" applyBorder="1" applyAlignment="1">
      <alignment horizontal="center" vertical="center"/>
    </xf>
    <xf numFmtId="173" fontId="3" fillId="0" borderId="25" xfId="0" applyNumberFormat="1" applyFont="1" applyBorder="1" applyAlignment="1">
      <alignment horizontal="center" vertical="center"/>
    </xf>
    <xf numFmtId="173" fontId="78" fillId="0" borderId="67" xfId="0" applyNumberFormat="1" applyFont="1" applyFill="1" applyBorder="1" applyAlignment="1">
      <alignment horizontal="center" vertical="center"/>
    </xf>
    <xf numFmtId="173" fontId="81" fillId="0" borderId="67" xfId="0" applyNumberFormat="1" applyFont="1" applyFill="1" applyBorder="1" applyAlignment="1">
      <alignment horizontal="center" vertical="center"/>
    </xf>
    <xf numFmtId="173" fontId="79" fillId="0" borderId="67" xfId="0" applyNumberFormat="1" applyFont="1" applyFill="1" applyBorder="1" applyAlignment="1">
      <alignment horizontal="center" vertical="center"/>
    </xf>
    <xf numFmtId="173" fontId="82" fillId="0" borderId="67" xfId="0" applyNumberFormat="1" applyFont="1" applyFill="1" applyBorder="1" applyAlignment="1">
      <alignment horizontal="center" vertical="center"/>
    </xf>
    <xf numFmtId="173" fontId="81" fillId="0" borderId="67" xfId="0" applyNumberFormat="1" applyFont="1" applyFill="1" applyBorder="1" applyAlignment="1">
      <alignment horizontal="center" vertical="center" wrapText="1"/>
    </xf>
    <xf numFmtId="173" fontId="79" fillId="0" borderId="67" xfId="0" applyNumberFormat="1" applyFont="1" applyFill="1" applyBorder="1" applyAlignment="1">
      <alignment horizontal="center" vertical="center" wrapText="1"/>
    </xf>
    <xf numFmtId="172" fontId="82" fillId="0" borderId="67" xfId="0" applyNumberFormat="1" applyFont="1" applyFill="1" applyBorder="1" applyAlignment="1">
      <alignment horizontal="center" vertical="center"/>
    </xf>
    <xf numFmtId="172" fontId="79" fillId="0" borderId="67" xfId="0" applyNumberFormat="1" applyFont="1" applyFill="1" applyBorder="1" applyAlignment="1">
      <alignment horizontal="center" vertical="center"/>
    </xf>
    <xf numFmtId="173" fontId="78" fillId="0" borderId="67" xfId="0" applyNumberFormat="1" applyFont="1" applyFill="1" applyBorder="1" applyAlignment="1">
      <alignment horizontal="center" vertical="center" wrapText="1"/>
    </xf>
    <xf numFmtId="0" fontId="11" fillId="0" borderId="68" xfId="0" applyFont="1" applyFill="1" applyBorder="1" applyAlignment="1" quotePrefix="1">
      <alignment vertical="center" wrapText="1"/>
    </xf>
    <xf numFmtId="172" fontId="11" fillId="0" borderId="64" xfId="0" applyNumberFormat="1" applyFont="1" applyFill="1" applyBorder="1" applyAlignment="1">
      <alignment horizontal="right" wrapText="1"/>
    </xf>
    <xf numFmtId="172" fontId="11" fillId="0" borderId="69" xfId="0" applyNumberFormat="1" applyFont="1" applyFill="1" applyBorder="1" applyAlignment="1">
      <alignment horizontal="right" wrapText="1"/>
    </xf>
    <xf numFmtId="0" fontId="79" fillId="0" borderId="65" xfId="52" applyNumberFormat="1" applyFont="1" applyFill="1" applyBorder="1" applyAlignment="1">
      <alignment horizontal="left" wrapText="1" readingOrder="1"/>
      <protection/>
    </xf>
    <xf numFmtId="49" fontId="3" fillId="0" borderId="34" xfId="0" applyNumberFormat="1" applyFont="1" applyFill="1" applyBorder="1" applyAlignment="1">
      <alignment horizontal="center" vertical="top"/>
    </xf>
    <xf numFmtId="49" fontId="3" fillId="0" borderId="34" xfId="126" applyNumberFormat="1" applyFont="1" applyFill="1" applyBorder="1" applyAlignment="1" applyProtection="1">
      <alignment vertical="top"/>
      <protection locked="0"/>
    </xf>
    <xf numFmtId="49" fontId="3" fillId="0" borderId="34" xfId="126" applyNumberFormat="1" applyFont="1" applyFill="1" applyBorder="1" applyAlignment="1" applyProtection="1">
      <alignment horizontal="right" vertical="top"/>
      <protection locked="0"/>
    </xf>
    <xf numFmtId="0" fontId="79" fillId="0" borderId="70" xfId="52" applyNumberFormat="1" applyFont="1" applyFill="1" applyBorder="1" applyAlignment="1">
      <alignment horizontal="left" wrapText="1" readingOrder="1"/>
      <protection/>
    </xf>
    <xf numFmtId="49" fontId="42" fillId="0" borderId="34" xfId="0" applyNumberFormat="1" applyFont="1" applyFill="1" applyBorder="1" applyAlignment="1">
      <alignment horizontal="center" vertical="top"/>
    </xf>
    <xf numFmtId="49" fontId="42" fillId="0" borderId="34" xfId="126" applyNumberFormat="1" applyFont="1" applyFill="1" applyBorder="1" applyAlignment="1" applyProtection="1">
      <alignment vertical="top"/>
      <protection locked="0"/>
    </xf>
    <xf numFmtId="49" fontId="42" fillId="0" borderId="34" xfId="126" applyNumberFormat="1" applyFont="1" applyFill="1" applyBorder="1" applyAlignment="1" applyProtection="1">
      <alignment horizontal="right" vertical="top"/>
      <protection locked="0"/>
    </xf>
    <xf numFmtId="0" fontId="81" fillId="0" borderId="70" xfId="52" applyNumberFormat="1" applyFont="1" applyFill="1" applyBorder="1" applyAlignment="1">
      <alignment horizontal="left" wrapText="1" readingOrder="1"/>
      <protection/>
    </xf>
    <xf numFmtId="0" fontId="79" fillId="0" borderId="0" xfId="0" applyFont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172" fontId="3" fillId="0" borderId="22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horizontal="center"/>
    </xf>
    <xf numFmtId="172" fontId="3" fillId="0" borderId="36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center"/>
    </xf>
    <xf numFmtId="172" fontId="3" fillId="0" borderId="29" xfId="0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left" vertical="top" wrapText="1"/>
    </xf>
    <xf numFmtId="49" fontId="8" fillId="0" borderId="57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173" fontId="8" fillId="0" borderId="4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0" fontId="7" fillId="0" borderId="22" xfId="0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173" fontId="8" fillId="0" borderId="38" xfId="0" applyNumberFormat="1" applyFont="1" applyFill="1" applyBorder="1" applyAlignment="1">
      <alignment horizontal="center" vertical="center" wrapText="1"/>
    </xf>
    <xf numFmtId="173" fontId="12" fillId="0" borderId="30" xfId="0" applyNumberFormat="1" applyFont="1" applyFill="1" applyBorder="1" applyAlignment="1">
      <alignment horizontal="center" vertical="top" wrapText="1"/>
    </xf>
    <xf numFmtId="173" fontId="7" fillId="0" borderId="37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/>
    </xf>
    <xf numFmtId="173" fontId="7" fillId="0" borderId="27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0" fontId="78" fillId="0" borderId="0" xfId="0" applyFont="1" applyFill="1" applyAlignment="1">
      <alignment horizontal="right"/>
    </xf>
    <xf numFmtId="0" fontId="79" fillId="0" borderId="0" xfId="0" applyFont="1" applyFill="1" applyAlignment="1">
      <alignment/>
    </xf>
    <xf numFmtId="173" fontId="79" fillId="0" borderId="0" xfId="0" applyNumberFormat="1" applyFont="1" applyFill="1" applyAlignment="1">
      <alignment/>
    </xf>
    <xf numFmtId="0" fontId="79" fillId="0" borderId="73" xfId="0" applyFont="1" applyFill="1" applyBorder="1" applyAlignment="1">
      <alignment horizontal="left" vertical="top"/>
    </xf>
    <xf numFmtId="0" fontId="79" fillId="0" borderId="74" xfId="0" applyFont="1" applyFill="1" applyBorder="1" applyAlignment="1">
      <alignment horizontal="left" vertical="top"/>
    </xf>
    <xf numFmtId="0" fontId="79" fillId="0" borderId="75" xfId="0" applyFont="1" applyFill="1" applyBorder="1" applyAlignment="1">
      <alignment textRotation="90" wrapText="1"/>
    </xf>
    <xf numFmtId="0" fontId="79" fillId="0" borderId="76" xfId="0" applyFont="1" applyFill="1" applyBorder="1" applyAlignment="1">
      <alignment textRotation="90" wrapText="1"/>
    </xf>
    <xf numFmtId="0" fontId="79" fillId="0" borderId="77" xfId="0" applyFont="1" applyFill="1" applyBorder="1" applyAlignment="1">
      <alignment textRotation="90" wrapText="1"/>
    </xf>
    <xf numFmtId="0" fontId="79" fillId="0" borderId="78" xfId="0" applyFont="1" applyFill="1" applyBorder="1" applyAlignment="1">
      <alignment horizontal="center"/>
    </xf>
    <xf numFmtId="0" fontId="79" fillId="0" borderId="79" xfId="0" applyFont="1" applyFill="1" applyBorder="1" applyAlignment="1">
      <alignment horizontal="center"/>
    </xf>
    <xf numFmtId="0" fontId="79" fillId="0" borderId="65" xfId="0" applyFont="1" applyFill="1" applyBorder="1" applyAlignment="1">
      <alignment horizontal="center"/>
    </xf>
    <xf numFmtId="0" fontId="79" fillId="0" borderId="80" xfId="0" applyFont="1" applyFill="1" applyBorder="1" applyAlignment="1">
      <alignment horizontal="center"/>
    </xf>
    <xf numFmtId="0" fontId="79" fillId="0" borderId="70" xfId="0" applyFont="1" applyFill="1" applyBorder="1" applyAlignment="1">
      <alignment horizontal="center"/>
    </xf>
    <xf numFmtId="0" fontId="79" fillId="0" borderId="67" xfId="0" applyFont="1" applyFill="1" applyBorder="1" applyAlignment="1">
      <alignment horizontal="center"/>
    </xf>
    <xf numFmtId="49" fontId="78" fillId="0" borderId="81" xfId="0" applyNumberFormat="1" applyFont="1" applyFill="1" applyBorder="1" applyAlignment="1">
      <alignment horizontal="center" vertical="center"/>
    </xf>
    <xf numFmtId="49" fontId="78" fillId="0" borderId="65" xfId="0" applyNumberFormat="1" applyFont="1" applyFill="1" applyBorder="1" applyAlignment="1">
      <alignment horizontal="center" vertical="center"/>
    </xf>
    <xf numFmtId="0" fontId="78" fillId="0" borderId="65" xfId="0" applyFont="1" applyFill="1" applyBorder="1" applyAlignment="1">
      <alignment/>
    </xf>
    <xf numFmtId="49" fontId="81" fillId="0" borderId="81" xfId="0" applyNumberFormat="1" applyFont="1" applyFill="1" applyBorder="1" applyAlignment="1">
      <alignment horizontal="center" vertical="center"/>
    </xf>
    <xf numFmtId="49" fontId="81" fillId="0" borderId="65" xfId="0" applyNumberFormat="1" applyFont="1" applyFill="1" applyBorder="1" applyAlignment="1">
      <alignment horizontal="center" vertical="center"/>
    </xf>
    <xf numFmtId="49" fontId="79" fillId="0" borderId="81" xfId="0" applyNumberFormat="1" applyFont="1" applyFill="1" applyBorder="1" applyAlignment="1">
      <alignment horizontal="center" vertical="center"/>
    </xf>
    <xf numFmtId="49" fontId="79" fillId="0" borderId="6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49" fontId="78" fillId="0" borderId="81" xfId="0" applyNumberFormat="1" applyFont="1" applyFill="1" applyBorder="1" applyAlignment="1">
      <alignment horizontal="center" vertical="top"/>
    </xf>
    <xf numFmtId="49" fontId="78" fillId="0" borderId="65" xfId="0" applyNumberFormat="1" applyFont="1" applyFill="1" applyBorder="1" applyAlignment="1">
      <alignment horizontal="center" vertical="top"/>
    </xf>
    <xf numFmtId="0" fontId="78" fillId="0" borderId="65" xfId="0" applyFont="1" applyFill="1" applyBorder="1" applyAlignment="1">
      <alignment vertical="top" wrapText="1"/>
    </xf>
    <xf numFmtId="0" fontId="79" fillId="0" borderId="65" xfId="0" applyFont="1" applyFill="1" applyBorder="1" applyAlignment="1">
      <alignment/>
    </xf>
    <xf numFmtId="0" fontId="78" fillId="0" borderId="65" xfId="0" applyFont="1" applyFill="1" applyBorder="1" applyAlignment="1">
      <alignment wrapText="1"/>
    </xf>
    <xf numFmtId="0" fontId="82" fillId="0" borderId="65" xfId="0" applyFont="1" applyFill="1" applyBorder="1" applyAlignment="1">
      <alignment/>
    </xf>
    <xf numFmtId="49" fontId="81" fillId="0" borderId="81" xfId="0" applyNumberFormat="1" applyFont="1" applyFill="1" applyBorder="1" applyAlignment="1">
      <alignment horizontal="center" vertical="center" wrapText="1"/>
    </xf>
    <xf numFmtId="49" fontId="81" fillId="0" borderId="65" xfId="0" applyNumberFormat="1" applyFont="1" applyFill="1" applyBorder="1" applyAlignment="1">
      <alignment horizontal="center" vertical="center" wrapText="1"/>
    </xf>
    <xf numFmtId="49" fontId="79" fillId="0" borderId="65" xfId="0" applyNumberFormat="1" applyFont="1" applyFill="1" applyBorder="1" applyAlignment="1">
      <alignment horizontal="center" vertical="center" wrapText="1"/>
    </xf>
    <xf numFmtId="49" fontId="82" fillId="0" borderId="81" xfId="0" applyNumberFormat="1" applyFont="1" applyFill="1" applyBorder="1" applyAlignment="1">
      <alignment horizontal="center" vertical="center"/>
    </xf>
    <xf numFmtId="49" fontId="82" fillId="0" borderId="65" xfId="0" applyNumberFormat="1" applyFont="1" applyFill="1" applyBorder="1" applyAlignment="1">
      <alignment horizontal="center" vertical="center"/>
    </xf>
    <xf numFmtId="0" fontId="82" fillId="0" borderId="65" xfId="0" applyFont="1" applyFill="1" applyBorder="1" applyAlignment="1">
      <alignment wrapText="1"/>
    </xf>
    <xf numFmtId="0" fontId="79" fillId="0" borderId="82" xfId="0" applyFont="1" applyFill="1" applyBorder="1" applyAlignment="1">
      <alignment vertical="top" wrapText="1"/>
    </xf>
    <xf numFmtId="0" fontId="79" fillId="0" borderId="82" xfId="0" applyNumberFormat="1" applyFont="1" applyFill="1" applyBorder="1" applyAlignment="1">
      <alignment vertical="top" wrapText="1"/>
    </xf>
    <xf numFmtId="49" fontId="78" fillId="0" borderId="78" xfId="0" applyNumberFormat="1" applyFont="1" applyFill="1" applyBorder="1" applyAlignment="1">
      <alignment horizontal="center" vertical="top"/>
    </xf>
    <xf numFmtId="49" fontId="78" fillId="0" borderId="83" xfId="0" applyNumberFormat="1" applyFont="1" applyFill="1" applyBorder="1" applyAlignment="1">
      <alignment/>
    </xf>
    <xf numFmtId="49" fontId="78" fillId="0" borderId="65" xfId="0" applyNumberFormat="1" applyFont="1" applyFill="1" applyBorder="1" applyAlignment="1">
      <alignment/>
    </xf>
    <xf numFmtId="49" fontId="78" fillId="0" borderId="65" xfId="0" applyNumberFormat="1" applyFont="1" applyFill="1" applyBorder="1" applyAlignment="1">
      <alignment horizontal="right"/>
    </xf>
    <xf numFmtId="0" fontId="78" fillId="0" borderId="82" xfId="0" applyFont="1" applyFill="1" applyBorder="1" applyAlignment="1">
      <alignment vertical="top" wrapText="1"/>
    </xf>
    <xf numFmtId="173" fontId="78" fillId="0" borderId="65" xfId="0" applyNumberFormat="1" applyFont="1" applyFill="1" applyBorder="1" applyAlignment="1">
      <alignment horizontal="center" vertical="top"/>
    </xf>
    <xf numFmtId="173" fontId="78" fillId="0" borderId="67" xfId="0" applyNumberFormat="1" applyFont="1" applyFill="1" applyBorder="1" applyAlignment="1">
      <alignment horizontal="center" vertical="top"/>
    </xf>
    <xf numFmtId="49" fontId="78" fillId="0" borderId="83" xfId="0" applyNumberFormat="1" applyFont="1" applyFill="1" applyBorder="1" applyAlignment="1">
      <alignment vertical="top"/>
    </xf>
    <xf numFmtId="49" fontId="78" fillId="0" borderId="65" xfId="0" applyNumberFormat="1" applyFont="1" applyFill="1" applyBorder="1" applyAlignment="1">
      <alignment vertical="top"/>
    </xf>
    <xf numFmtId="49" fontId="78" fillId="0" borderId="65" xfId="0" applyNumberFormat="1" applyFont="1" applyFill="1" applyBorder="1" applyAlignment="1">
      <alignment horizontal="right" vertical="top"/>
    </xf>
    <xf numFmtId="49" fontId="81" fillId="0" borderId="78" xfId="0" applyNumberFormat="1" applyFont="1" applyFill="1" applyBorder="1" applyAlignment="1">
      <alignment horizontal="center" vertical="top"/>
    </xf>
    <xf numFmtId="49" fontId="81" fillId="0" borderId="83" xfId="0" applyNumberFormat="1" applyFont="1" applyFill="1" applyBorder="1" applyAlignment="1">
      <alignment vertical="top"/>
    </xf>
    <xf numFmtId="49" fontId="81" fillId="0" borderId="65" xfId="0" applyNumberFormat="1" applyFont="1" applyFill="1" applyBorder="1" applyAlignment="1">
      <alignment vertical="top"/>
    </xf>
    <xf numFmtId="49" fontId="81" fillId="0" borderId="65" xfId="0" applyNumberFormat="1" applyFont="1" applyFill="1" applyBorder="1" applyAlignment="1">
      <alignment horizontal="right" vertical="top"/>
    </xf>
    <xf numFmtId="0" fontId="81" fillId="0" borderId="82" xfId="0" applyFont="1" applyFill="1" applyBorder="1" applyAlignment="1">
      <alignment vertical="top" wrapText="1"/>
    </xf>
    <xf numFmtId="173" fontId="81" fillId="0" borderId="65" xfId="0" applyNumberFormat="1" applyFont="1" applyFill="1" applyBorder="1" applyAlignment="1">
      <alignment horizontal="center" vertical="top"/>
    </xf>
    <xf numFmtId="173" fontId="81" fillId="0" borderId="67" xfId="0" applyNumberFormat="1" applyFont="1" applyFill="1" applyBorder="1" applyAlignment="1">
      <alignment horizontal="center" vertical="top"/>
    </xf>
    <xf numFmtId="173" fontId="79" fillId="0" borderId="65" xfId="0" applyNumberFormat="1" applyFont="1" applyFill="1" applyBorder="1" applyAlignment="1">
      <alignment horizontal="center" vertical="top"/>
    </xf>
    <xf numFmtId="173" fontId="79" fillId="0" borderId="67" xfId="0" applyNumberFormat="1" applyFont="1" applyFill="1" applyBorder="1" applyAlignment="1">
      <alignment horizontal="center" vertical="top"/>
    </xf>
    <xf numFmtId="0" fontId="3" fillId="0" borderId="84" xfId="126" applyFont="1" applyFill="1" applyBorder="1" applyAlignment="1" applyProtection="1">
      <alignment vertical="top" wrapText="1"/>
      <protection locked="0"/>
    </xf>
    <xf numFmtId="0" fontId="42" fillId="0" borderId="84" xfId="126" applyFont="1" applyFill="1" applyBorder="1" applyAlignment="1" applyProtection="1">
      <alignment vertical="top" wrapText="1"/>
      <protection locked="0"/>
    </xf>
    <xf numFmtId="49" fontId="79" fillId="0" borderId="83" xfId="0" applyNumberFormat="1" applyFont="1" applyFill="1" applyBorder="1" applyAlignment="1">
      <alignment vertical="top"/>
    </xf>
    <xf numFmtId="49" fontId="79" fillId="0" borderId="65" xfId="0" applyNumberFormat="1" applyFont="1" applyFill="1" applyBorder="1" applyAlignment="1">
      <alignment vertical="top"/>
    </xf>
    <xf numFmtId="173" fontId="79" fillId="0" borderId="34" xfId="0" applyNumberFormat="1" applyFont="1" applyFill="1" applyBorder="1" applyAlignment="1">
      <alignment horizontal="center" vertical="top"/>
    </xf>
    <xf numFmtId="0" fontId="81" fillId="0" borderId="85" xfId="0" applyFont="1" applyFill="1" applyBorder="1" applyAlignment="1">
      <alignment vertical="top" wrapText="1"/>
    </xf>
    <xf numFmtId="0" fontId="79" fillId="0" borderId="86" xfId="0" applyFont="1" applyFill="1" applyBorder="1" applyAlignment="1">
      <alignment vertical="top" wrapText="1"/>
    </xf>
    <xf numFmtId="0" fontId="81" fillId="0" borderId="86" xfId="0" applyFont="1" applyFill="1" applyBorder="1" applyAlignment="1">
      <alignment horizontal="left" vertical="center" wrapText="1"/>
    </xf>
    <xf numFmtId="0" fontId="79" fillId="0" borderId="86" xfId="0" applyFont="1" applyFill="1" applyBorder="1" applyAlignment="1">
      <alignment horizontal="left" vertical="center" wrapText="1"/>
    </xf>
    <xf numFmtId="49" fontId="82" fillId="0" borderId="78" xfId="0" applyNumberFormat="1" applyFont="1" applyFill="1" applyBorder="1" applyAlignment="1">
      <alignment horizontal="center" vertical="top"/>
    </xf>
    <xf numFmtId="49" fontId="82" fillId="0" borderId="83" xfId="0" applyNumberFormat="1" applyFont="1" applyFill="1" applyBorder="1" applyAlignment="1">
      <alignment vertical="top"/>
    </xf>
    <xf numFmtId="49" fontId="82" fillId="0" borderId="65" xfId="0" applyNumberFormat="1" applyFont="1" applyFill="1" applyBorder="1" applyAlignment="1">
      <alignment vertical="top"/>
    </xf>
    <xf numFmtId="49" fontId="82" fillId="0" borderId="65" xfId="0" applyNumberFormat="1" applyFont="1" applyFill="1" applyBorder="1" applyAlignment="1">
      <alignment horizontal="right" vertical="top"/>
    </xf>
    <xf numFmtId="0" fontId="82" fillId="0" borderId="82" xfId="0" applyFont="1" applyFill="1" applyBorder="1" applyAlignment="1">
      <alignment vertical="top" wrapText="1"/>
    </xf>
    <xf numFmtId="173" fontId="82" fillId="0" borderId="65" xfId="0" applyNumberFormat="1" applyFont="1" applyFill="1" applyBorder="1" applyAlignment="1">
      <alignment horizontal="center" vertical="top"/>
    </xf>
    <xf numFmtId="49" fontId="79" fillId="0" borderId="79" xfId="0" applyNumberFormat="1" applyFont="1" applyFill="1" applyBorder="1" applyAlignment="1">
      <alignment vertical="top"/>
    </xf>
    <xf numFmtId="49" fontId="79" fillId="0" borderId="80" xfId="0" applyNumberFormat="1" applyFont="1" applyFill="1" applyBorder="1" applyAlignment="1">
      <alignment vertical="top"/>
    </xf>
    <xf numFmtId="49" fontId="81" fillId="0" borderId="80" xfId="0" applyNumberFormat="1" applyFont="1" applyFill="1" applyBorder="1" applyAlignment="1">
      <alignment vertical="top"/>
    </xf>
    <xf numFmtId="49" fontId="81" fillId="0" borderId="80" xfId="0" applyNumberFormat="1" applyFont="1" applyFill="1" applyBorder="1" applyAlignment="1">
      <alignment horizontal="right" vertical="top"/>
    </xf>
    <xf numFmtId="0" fontId="79" fillId="0" borderId="85" xfId="0" applyFont="1" applyFill="1" applyBorder="1" applyAlignment="1">
      <alignment vertical="top" wrapText="1"/>
    </xf>
    <xf numFmtId="0" fontId="3" fillId="0" borderId="34" xfId="126" applyFont="1" applyFill="1" applyBorder="1" applyAlignment="1" applyProtection="1">
      <alignment vertical="top" wrapText="1"/>
      <protection locked="0"/>
    </xf>
    <xf numFmtId="0" fontId="42" fillId="0" borderId="34" xfId="126" applyFont="1" applyFill="1" applyBorder="1" applyAlignment="1" applyProtection="1">
      <alignment vertical="top" wrapText="1"/>
      <protection locked="0"/>
    </xf>
    <xf numFmtId="0" fontId="79" fillId="0" borderId="82" xfId="0" applyFont="1" applyFill="1" applyBorder="1" applyAlignment="1">
      <alignment horizontal="left" vertical="top" wrapText="1"/>
    </xf>
    <xf numFmtId="49" fontId="81" fillId="0" borderId="87" xfId="0" applyNumberFormat="1" applyFont="1" applyFill="1" applyBorder="1" applyAlignment="1">
      <alignment horizontal="center" vertical="top"/>
    </xf>
    <xf numFmtId="0" fontId="79" fillId="0" borderId="85" xfId="0" applyFont="1" applyFill="1" applyBorder="1" applyAlignment="1">
      <alignment horizontal="left" vertical="top" wrapText="1"/>
    </xf>
    <xf numFmtId="173" fontId="79" fillId="0" borderId="80" xfId="0" applyNumberFormat="1" applyFont="1" applyFill="1" applyBorder="1" applyAlignment="1">
      <alignment horizontal="center" vertical="top"/>
    </xf>
    <xf numFmtId="173" fontId="79" fillId="0" borderId="88" xfId="0" applyNumberFormat="1" applyFont="1" applyFill="1" applyBorder="1" applyAlignment="1">
      <alignment horizontal="center" vertical="top"/>
    </xf>
    <xf numFmtId="0" fontId="3" fillId="0" borderId="84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2" fontId="3" fillId="0" borderId="37" xfId="126" applyNumberFormat="1" applyFont="1" applyFill="1" applyBorder="1" applyAlignment="1" applyProtection="1">
      <alignment vertical="top" wrapText="1"/>
      <protection locked="0"/>
    </xf>
    <xf numFmtId="173" fontId="78" fillId="0" borderId="89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3" fillId="0" borderId="47" xfId="0" applyFont="1" applyFill="1" applyBorder="1" applyAlignment="1">
      <alignment horizontal="left"/>
    </xf>
    <xf numFmtId="173" fontId="11" fillId="56" borderId="28" xfId="0" applyNumberFormat="1" applyFont="1" applyFill="1" applyBorder="1" applyAlignment="1">
      <alignment/>
    </xf>
    <xf numFmtId="173" fontId="11" fillId="56" borderId="28" xfId="0" applyNumberFormat="1" applyFont="1" applyFill="1" applyBorder="1" applyAlignment="1">
      <alignment horizontal="right" wrapText="1"/>
    </xf>
    <xf numFmtId="173" fontId="11" fillId="0" borderId="29" xfId="0" applyNumberFormat="1" applyFont="1" applyFill="1" applyBorder="1" applyAlignment="1">
      <alignment horizontal="right"/>
    </xf>
    <xf numFmtId="172" fontId="11" fillId="0" borderId="31" xfId="0" applyNumberFormat="1" applyFont="1" applyFill="1" applyBorder="1" applyAlignment="1">
      <alignment horizontal="right" wrapText="1"/>
    </xf>
    <xf numFmtId="173" fontId="11" fillId="56" borderId="25" xfId="0" applyNumberFormat="1" applyFont="1" applyFill="1" applyBorder="1" applyAlignment="1">
      <alignment/>
    </xf>
    <xf numFmtId="173" fontId="11" fillId="56" borderId="25" xfId="0" applyNumberFormat="1" applyFont="1" applyFill="1" applyBorder="1" applyAlignment="1">
      <alignment horizontal="right" wrapText="1"/>
    </xf>
    <xf numFmtId="49" fontId="81" fillId="0" borderId="90" xfId="0" applyNumberFormat="1" applyFont="1" applyFill="1" applyBorder="1" applyAlignment="1">
      <alignment horizontal="center" vertical="top"/>
    </xf>
    <xf numFmtId="49" fontId="79" fillId="0" borderId="91" xfId="0" applyNumberFormat="1" applyFont="1" applyFill="1" applyBorder="1" applyAlignment="1">
      <alignment vertical="top"/>
    </xf>
    <xf numFmtId="49" fontId="79" fillId="0" borderId="92" xfId="0" applyNumberFormat="1" applyFont="1" applyFill="1" applyBorder="1" applyAlignment="1">
      <alignment vertical="top"/>
    </xf>
    <xf numFmtId="49" fontId="81" fillId="0" borderId="92" xfId="0" applyNumberFormat="1" applyFont="1" applyFill="1" applyBorder="1" applyAlignment="1">
      <alignment horizontal="right" vertical="top"/>
    </xf>
    <xf numFmtId="0" fontId="79" fillId="0" borderId="93" xfId="0" applyFont="1" applyFill="1" applyBorder="1" applyAlignment="1">
      <alignment horizontal="left" vertical="top" wrapText="1"/>
    </xf>
    <xf numFmtId="173" fontId="79" fillId="0" borderId="92" xfId="0" applyNumberFormat="1" applyFont="1" applyFill="1" applyBorder="1" applyAlignment="1">
      <alignment horizontal="center" vertical="top"/>
    </xf>
    <xf numFmtId="173" fontId="79" fillId="0" borderId="94" xfId="0" applyNumberFormat="1" applyFont="1" applyFill="1" applyBorder="1" applyAlignment="1">
      <alignment horizontal="center" vertical="top"/>
    </xf>
    <xf numFmtId="0" fontId="79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79" fillId="0" borderId="0" xfId="0" applyFont="1" applyFill="1" applyAlignment="1">
      <alignment horizontal="right"/>
    </xf>
    <xf numFmtId="0" fontId="3" fillId="0" borderId="95" xfId="0" applyFont="1" applyBorder="1" applyAlignment="1">
      <alignment horizontal="center"/>
    </xf>
    <xf numFmtId="172" fontId="3" fillId="0" borderId="48" xfId="0" applyNumberFormat="1" applyFont="1" applyBorder="1" applyAlignment="1">
      <alignment horizontal="center"/>
    </xf>
    <xf numFmtId="173" fontId="11" fillId="56" borderId="34" xfId="0" applyNumberFormat="1" applyFont="1" applyFill="1" applyBorder="1" applyAlignment="1">
      <alignment horizontal="center"/>
    </xf>
    <xf numFmtId="173" fontId="17" fillId="0" borderId="41" xfId="0" applyNumberFormat="1" applyFont="1" applyFill="1" applyBorder="1" applyAlignment="1">
      <alignment horizontal="right" wrapText="1"/>
    </xf>
    <xf numFmtId="0" fontId="11" fillId="0" borderId="33" xfId="0" applyFont="1" applyFill="1" applyBorder="1" applyAlignment="1" quotePrefix="1">
      <alignment horizontal="left" wrapText="1"/>
    </xf>
    <xf numFmtId="173" fontId="11" fillId="0" borderId="34" xfId="0" applyNumberFormat="1" applyFont="1" applyFill="1" applyBorder="1" applyAlignment="1">
      <alignment horizontal="center" wrapText="1"/>
    </xf>
    <xf numFmtId="173" fontId="11" fillId="0" borderId="34" xfId="0" applyNumberFormat="1" applyFont="1" applyFill="1" applyBorder="1" applyAlignment="1">
      <alignment horizontal="center"/>
    </xf>
    <xf numFmtId="185" fontId="17" fillId="0" borderId="41" xfId="0" applyNumberFormat="1" applyFont="1" applyFill="1" applyBorder="1" applyAlignment="1">
      <alignment horizontal="right"/>
    </xf>
    <xf numFmtId="173" fontId="8" fillId="56" borderId="24" xfId="104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ill="1" applyAlignment="1">
      <alignment/>
    </xf>
    <xf numFmtId="0" fontId="7" fillId="56" borderId="59" xfId="0" applyFont="1" applyFill="1" applyBorder="1" applyAlignment="1">
      <alignment horizontal="left" vertical="top" wrapText="1"/>
    </xf>
    <xf numFmtId="49" fontId="7" fillId="56" borderId="21" xfId="0" applyNumberFormat="1" applyFont="1" applyFill="1" applyBorder="1" applyAlignment="1">
      <alignment horizontal="center" vertical="center" wrapText="1"/>
    </xf>
    <xf numFmtId="49" fontId="7" fillId="56" borderId="28" xfId="0" applyNumberFormat="1" applyFont="1" applyFill="1" applyBorder="1" applyAlignment="1">
      <alignment horizontal="center" vertical="center" wrapText="1"/>
    </xf>
    <xf numFmtId="173" fontId="7" fillId="56" borderId="25" xfId="0" applyNumberFormat="1" applyFont="1" applyFill="1" applyBorder="1" applyAlignment="1">
      <alignment horizontal="center" vertical="center" wrapText="1"/>
    </xf>
    <xf numFmtId="173" fontId="7" fillId="56" borderId="23" xfId="0" applyNumberFormat="1" applyFont="1" applyFill="1" applyBorder="1" applyAlignment="1">
      <alignment horizontal="center" vertical="center" wrapText="1"/>
    </xf>
    <xf numFmtId="0" fontId="7" fillId="56" borderId="20" xfId="121" applyFont="1" applyFill="1" applyBorder="1" applyAlignment="1">
      <alignment horizontal="center" vertical="center" wrapText="1"/>
      <protection/>
    </xf>
    <xf numFmtId="0" fontId="7" fillId="56" borderId="53" xfId="121" applyFont="1" applyFill="1" applyBorder="1" applyAlignment="1">
      <alignment horizontal="center" vertical="center" wrapText="1"/>
      <protection/>
    </xf>
    <xf numFmtId="0" fontId="7" fillId="56" borderId="41" xfId="121" applyFont="1" applyFill="1" applyBorder="1" applyAlignment="1">
      <alignment horizontal="center" vertical="center" wrapText="1"/>
      <protection/>
    </xf>
    <xf numFmtId="49" fontId="7" fillId="56" borderId="41" xfId="121" applyNumberFormat="1" applyFont="1" applyFill="1" applyBorder="1" applyAlignment="1">
      <alignment horizontal="center" vertical="center" wrapText="1"/>
      <protection/>
    </xf>
    <xf numFmtId="173" fontId="7" fillId="56" borderId="96" xfId="121" applyNumberFormat="1" applyFont="1" applyFill="1" applyBorder="1" applyAlignment="1">
      <alignment horizontal="center" vertical="center" wrapText="1"/>
      <protection/>
    </xf>
    <xf numFmtId="173" fontId="7" fillId="56" borderId="43" xfId="121" applyNumberFormat="1" applyFont="1" applyFill="1" applyBorder="1" applyAlignment="1">
      <alignment horizontal="center" vertical="center" wrapText="1"/>
      <protection/>
    </xf>
    <xf numFmtId="0" fontId="7" fillId="56" borderId="20" xfId="121" applyFont="1" applyFill="1" applyBorder="1" applyAlignment="1">
      <alignment horizontal="center" vertical="center"/>
      <protection/>
    </xf>
    <xf numFmtId="0" fontId="7" fillId="56" borderId="41" xfId="121" applyFont="1" applyFill="1" applyBorder="1" applyAlignment="1">
      <alignment horizontal="center" vertical="center"/>
      <protection/>
    </xf>
    <xf numFmtId="3" fontId="7" fillId="56" borderId="24" xfId="121" applyNumberFormat="1" applyFont="1" applyFill="1" applyBorder="1" applyAlignment="1">
      <alignment horizontal="center" vertical="center" wrapText="1"/>
      <protection/>
    </xf>
    <xf numFmtId="3" fontId="7" fillId="56" borderId="41" xfId="121" applyNumberFormat="1" applyFont="1" applyFill="1" applyBorder="1" applyAlignment="1">
      <alignment horizontal="center" vertical="center" wrapText="1"/>
      <protection/>
    </xf>
    <xf numFmtId="3" fontId="7" fillId="56" borderId="63" xfId="121" applyNumberFormat="1" applyFont="1" applyFill="1" applyBorder="1" applyAlignment="1">
      <alignment horizontal="center" vertical="center" wrapText="1"/>
      <protection/>
    </xf>
    <xf numFmtId="0" fontId="7" fillId="56" borderId="31" xfId="104" applyFont="1" applyFill="1" applyBorder="1" applyAlignment="1">
      <alignment horizontal="center" vertical="center"/>
      <protection/>
    </xf>
    <xf numFmtId="0" fontId="8" fillId="56" borderId="97" xfId="104" applyFont="1" applyFill="1" applyBorder="1" applyAlignment="1">
      <alignment horizontal="left" vertical="center" wrapText="1"/>
      <protection/>
    </xf>
    <xf numFmtId="0" fontId="8" fillId="56" borderId="33" xfId="104" applyFont="1" applyFill="1" applyBorder="1" applyAlignment="1">
      <alignment horizontal="center" vertical="center"/>
      <protection/>
    </xf>
    <xf numFmtId="49" fontId="8" fillId="56" borderId="33" xfId="104" applyNumberFormat="1" applyFont="1" applyFill="1" applyBorder="1" applyAlignment="1">
      <alignment horizontal="center" vertical="center" wrapText="1"/>
      <protection/>
    </xf>
    <xf numFmtId="173" fontId="8" fillId="56" borderId="29" xfId="104" applyNumberFormat="1" applyFont="1" applyFill="1" applyBorder="1" applyAlignment="1">
      <alignment horizontal="center" vertical="center" wrapText="1"/>
      <protection/>
    </xf>
    <xf numFmtId="173" fontId="8" fillId="56" borderId="33" xfId="104" applyNumberFormat="1" applyFont="1" applyFill="1" applyBorder="1" applyAlignment="1">
      <alignment horizontal="center" vertical="center" wrapText="1"/>
      <protection/>
    </xf>
    <xf numFmtId="173" fontId="8" fillId="56" borderId="58" xfId="104" applyNumberFormat="1" applyFont="1" applyFill="1" applyBorder="1" applyAlignment="1">
      <alignment horizontal="center" vertical="center" wrapText="1"/>
      <protection/>
    </xf>
    <xf numFmtId="0" fontId="7" fillId="56" borderId="60" xfId="104" applyFont="1" applyFill="1" applyBorder="1" applyAlignment="1">
      <alignment horizontal="left" vertical="center" wrapText="1"/>
      <protection/>
    </xf>
    <xf numFmtId="49" fontId="7" fillId="56" borderId="34" xfId="104" applyNumberFormat="1" applyFont="1" applyFill="1" applyBorder="1" applyAlignment="1">
      <alignment horizontal="center" vertical="center"/>
      <protection/>
    </xf>
    <xf numFmtId="49" fontId="7" fillId="56" borderId="34" xfId="104" applyNumberFormat="1" applyFont="1" applyFill="1" applyBorder="1" applyAlignment="1">
      <alignment horizontal="center" vertical="center" wrapText="1"/>
      <protection/>
    </xf>
    <xf numFmtId="173" fontId="7" fillId="56" borderId="28" xfId="104" applyNumberFormat="1" applyFont="1" applyFill="1" applyBorder="1" applyAlignment="1">
      <alignment horizontal="center" vertical="center" wrapText="1"/>
      <protection/>
    </xf>
    <xf numFmtId="173" fontId="7" fillId="56" borderId="34" xfId="104" applyNumberFormat="1" applyFont="1" applyFill="1" applyBorder="1" applyAlignment="1">
      <alignment horizontal="center" vertical="center" wrapText="1"/>
      <protection/>
    </xf>
    <xf numFmtId="173" fontId="7" fillId="56" borderId="59" xfId="104" applyNumberFormat="1" applyFont="1" applyFill="1" applyBorder="1" applyAlignment="1">
      <alignment horizontal="center" vertical="center" wrapText="1"/>
      <protection/>
    </xf>
    <xf numFmtId="2" fontId="7" fillId="56" borderId="60" xfId="0" applyNumberFormat="1" applyFont="1" applyFill="1" applyBorder="1" applyAlignment="1">
      <alignment vertical="top" wrapText="1"/>
    </xf>
    <xf numFmtId="173" fontId="7" fillId="56" borderId="26" xfId="104" applyNumberFormat="1" applyFont="1" applyFill="1" applyBorder="1" applyAlignment="1">
      <alignment horizontal="center" vertical="center" wrapText="1"/>
      <protection/>
    </xf>
    <xf numFmtId="0" fontId="7" fillId="56" borderId="21" xfId="104" applyFont="1" applyFill="1" applyBorder="1" applyAlignment="1">
      <alignment horizontal="left" vertical="center" wrapText="1"/>
      <protection/>
    </xf>
    <xf numFmtId="0" fontId="8" fillId="56" borderId="22" xfId="0" applyFont="1" applyFill="1" applyBorder="1" applyAlignment="1">
      <alignment horizontal="left" vertical="top" wrapText="1"/>
    </xf>
    <xf numFmtId="0" fontId="8" fillId="56" borderId="33" xfId="0" applyFont="1" applyFill="1" applyBorder="1" applyAlignment="1">
      <alignment horizontal="center" vertical="center"/>
    </xf>
    <xf numFmtId="49" fontId="8" fillId="56" borderId="33" xfId="0" applyNumberFormat="1" applyFont="1" applyFill="1" applyBorder="1" applyAlignment="1">
      <alignment horizontal="center" vertical="center" wrapText="1"/>
    </xf>
    <xf numFmtId="0" fontId="7" fillId="56" borderId="21" xfId="0" applyFont="1" applyFill="1" applyBorder="1" applyAlignment="1">
      <alignment horizontal="left" vertical="top" wrapText="1"/>
    </xf>
    <xf numFmtId="0" fontId="7" fillId="56" borderId="34" xfId="0" applyFont="1" applyFill="1" applyBorder="1" applyAlignment="1">
      <alignment horizontal="center" vertical="center"/>
    </xf>
    <xf numFmtId="49" fontId="7" fillId="56" borderId="34" xfId="0" applyNumberFormat="1" applyFont="1" applyFill="1" applyBorder="1" applyAlignment="1">
      <alignment horizontal="center" vertical="center" wrapText="1"/>
    </xf>
    <xf numFmtId="173" fontId="7" fillId="56" borderId="28" xfId="0" applyNumberFormat="1" applyFont="1" applyFill="1" applyBorder="1" applyAlignment="1">
      <alignment horizontal="center" vertical="center" wrapText="1"/>
    </xf>
    <xf numFmtId="173" fontId="7" fillId="56" borderId="26" xfId="0" applyNumberFormat="1" applyFont="1" applyFill="1" applyBorder="1" applyAlignment="1">
      <alignment horizontal="center" vertical="center" wrapText="1"/>
    </xf>
    <xf numFmtId="173" fontId="7" fillId="56" borderId="34" xfId="0" applyNumberFormat="1" applyFont="1" applyFill="1" applyBorder="1" applyAlignment="1">
      <alignment horizontal="center" vertical="center" wrapText="1"/>
    </xf>
    <xf numFmtId="173" fontId="7" fillId="56" borderId="59" xfId="0" applyNumberFormat="1" applyFont="1" applyFill="1" applyBorder="1" applyAlignment="1">
      <alignment horizontal="center" vertical="center" wrapText="1"/>
    </xf>
    <xf numFmtId="2" fontId="7" fillId="56" borderId="21" xfId="0" applyNumberFormat="1" applyFont="1" applyFill="1" applyBorder="1" applyAlignment="1">
      <alignment vertical="top" wrapText="1"/>
    </xf>
    <xf numFmtId="49" fontId="43" fillId="56" borderId="34" xfId="0" applyNumberFormat="1" applyFont="1" applyFill="1" applyBorder="1" applyAlignment="1">
      <alignment horizontal="center" vertical="center" wrapText="1"/>
    </xf>
    <xf numFmtId="173" fontId="7" fillId="56" borderId="28" xfId="0" applyNumberFormat="1" applyFont="1" applyFill="1" applyBorder="1" applyAlignment="1">
      <alignment horizontal="center" vertical="center"/>
    </xf>
    <xf numFmtId="173" fontId="7" fillId="56" borderId="34" xfId="0" applyNumberFormat="1" applyFont="1" applyFill="1" applyBorder="1" applyAlignment="1">
      <alignment horizontal="center" vertical="center"/>
    </xf>
    <xf numFmtId="173" fontId="7" fillId="56" borderId="59" xfId="0" applyNumberFormat="1" applyFont="1" applyFill="1" applyBorder="1" applyAlignment="1">
      <alignment horizontal="center" vertical="center"/>
    </xf>
    <xf numFmtId="0" fontId="7" fillId="56" borderId="60" xfId="0" applyFont="1" applyFill="1" applyBorder="1" applyAlignment="1">
      <alignment horizontal="left" vertical="top" wrapText="1"/>
    </xf>
    <xf numFmtId="0" fontId="7" fillId="56" borderId="21" xfId="0" applyFont="1" applyFill="1" applyBorder="1" applyAlignment="1" quotePrefix="1">
      <alignment horizontal="left" vertical="top" wrapText="1"/>
    </xf>
    <xf numFmtId="173" fontId="7" fillId="56" borderId="26" xfId="0" applyNumberFormat="1" applyFont="1" applyFill="1" applyBorder="1" applyAlignment="1">
      <alignment horizontal="center" vertical="center"/>
    </xf>
    <xf numFmtId="0" fontId="7" fillId="56" borderId="60" xfId="0" applyFont="1" applyFill="1" applyBorder="1" applyAlignment="1">
      <alignment wrapText="1"/>
    </xf>
    <xf numFmtId="0" fontId="7" fillId="56" borderId="21" xfId="0" applyFont="1" applyFill="1" applyBorder="1" applyAlignment="1">
      <alignment wrapText="1"/>
    </xf>
    <xf numFmtId="49" fontId="8" fillId="56" borderId="34" xfId="0" applyNumberFormat="1" applyFont="1" applyFill="1" applyBorder="1" applyAlignment="1">
      <alignment horizontal="center" vertical="center" wrapText="1"/>
    </xf>
    <xf numFmtId="49" fontId="7" fillId="56" borderId="34" xfId="125" applyNumberFormat="1" applyFont="1" applyFill="1" applyBorder="1" applyAlignment="1">
      <alignment horizontal="center" vertical="center" wrapText="1"/>
      <protection/>
    </xf>
    <xf numFmtId="49" fontId="7" fillId="56" borderId="50" xfId="104" applyNumberFormat="1" applyFont="1" applyFill="1" applyBorder="1" applyAlignment="1">
      <alignment horizontal="center" vertical="center" wrapText="1"/>
      <protection/>
    </xf>
    <xf numFmtId="173" fontId="7" fillId="56" borderId="50" xfId="0" applyNumberFormat="1" applyFont="1" applyFill="1" applyBorder="1" applyAlignment="1">
      <alignment horizontal="center" vertical="center" wrapText="1"/>
    </xf>
    <xf numFmtId="173" fontId="7" fillId="56" borderId="98" xfId="0" applyNumberFormat="1" applyFont="1" applyFill="1" applyBorder="1" applyAlignment="1">
      <alignment horizontal="center" vertical="center" wrapText="1"/>
    </xf>
    <xf numFmtId="0" fontId="8" fillId="56" borderId="19" xfId="104" applyFont="1" applyFill="1" applyBorder="1" applyAlignment="1">
      <alignment horizontal="left" vertical="center" wrapText="1"/>
      <protection/>
    </xf>
    <xf numFmtId="49" fontId="8" fillId="56" borderId="41" xfId="104" applyNumberFormat="1" applyFont="1" applyFill="1" applyBorder="1" applyAlignment="1">
      <alignment horizontal="center" vertical="center"/>
      <protection/>
    </xf>
    <xf numFmtId="49" fontId="8" fillId="56" borderId="41" xfId="104" applyNumberFormat="1" applyFont="1" applyFill="1" applyBorder="1" applyAlignment="1">
      <alignment horizontal="center" vertical="center" wrapText="1"/>
      <protection/>
    </xf>
    <xf numFmtId="173" fontId="8" fillId="56" borderId="41" xfId="104" applyNumberFormat="1" applyFont="1" applyFill="1" applyBorder="1" applyAlignment="1">
      <alignment horizontal="center" vertical="center" wrapText="1"/>
      <protection/>
    </xf>
    <xf numFmtId="173" fontId="8" fillId="56" borderId="63" xfId="104" applyNumberFormat="1" applyFont="1" applyFill="1" applyBorder="1" applyAlignment="1">
      <alignment horizontal="center" vertical="center" wrapText="1"/>
      <protection/>
    </xf>
    <xf numFmtId="0" fontId="7" fillId="56" borderId="97" xfId="104" applyFont="1" applyFill="1" applyBorder="1" applyAlignment="1">
      <alignment horizontal="left" vertical="center" wrapText="1"/>
      <protection/>
    </xf>
    <xf numFmtId="49" fontId="7" fillId="56" borderId="33" xfId="104" applyNumberFormat="1" applyFont="1" applyFill="1" applyBorder="1" applyAlignment="1">
      <alignment horizontal="center" vertical="center"/>
      <protection/>
    </xf>
    <xf numFmtId="49" fontId="7" fillId="56" borderId="33" xfId="104" applyNumberFormat="1" applyFont="1" applyFill="1" applyBorder="1" applyAlignment="1">
      <alignment horizontal="center" vertical="center" wrapText="1"/>
      <protection/>
    </xf>
    <xf numFmtId="173" fontId="7" fillId="56" borderId="29" xfId="104" applyNumberFormat="1" applyFont="1" applyFill="1" applyBorder="1" applyAlignment="1">
      <alignment horizontal="center" vertical="center" wrapText="1"/>
      <protection/>
    </xf>
    <xf numFmtId="173" fontId="7" fillId="56" borderId="33" xfId="104" applyNumberFormat="1" applyFont="1" applyFill="1" applyBorder="1" applyAlignment="1">
      <alignment horizontal="center" vertical="center" wrapText="1"/>
      <protection/>
    </xf>
    <xf numFmtId="173" fontId="7" fillId="56" borderId="58" xfId="104" applyNumberFormat="1" applyFont="1" applyFill="1" applyBorder="1" applyAlignment="1">
      <alignment horizontal="center" vertical="center" wrapText="1"/>
      <protection/>
    </xf>
    <xf numFmtId="0" fontId="7" fillId="56" borderId="60" xfId="104" applyFont="1" applyFill="1" applyBorder="1" applyAlignment="1" quotePrefix="1">
      <alignment horizontal="left" vertical="center" wrapText="1"/>
      <protection/>
    </xf>
    <xf numFmtId="0" fontId="7" fillId="56" borderId="60" xfId="124" applyFont="1" applyFill="1" applyBorder="1" applyAlignment="1">
      <alignment vertical="center" wrapText="1"/>
      <protection/>
    </xf>
    <xf numFmtId="0" fontId="84" fillId="56" borderId="60" xfId="0" applyFont="1" applyFill="1" applyBorder="1" applyAlignment="1">
      <alignment vertical="top" wrapText="1"/>
    </xf>
    <xf numFmtId="173" fontId="7" fillId="56" borderId="28" xfId="141" applyNumberFormat="1" applyFont="1" applyFill="1" applyBorder="1" applyAlignment="1">
      <alignment horizontal="center" vertical="center" wrapText="1"/>
    </xf>
    <xf numFmtId="173" fontId="7" fillId="56" borderId="26" xfId="141" applyNumberFormat="1" applyFont="1" applyFill="1" applyBorder="1" applyAlignment="1">
      <alignment horizontal="center" vertical="center" wrapText="1"/>
    </xf>
    <xf numFmtId="0" fontId="7" fillId="56" borderId="60" xfId="0" applyFont="1" applyFill="1" applyBorder="1" applyAlignment="1">
      <alignment vertical="center" wrapText="1"/>
    </xf>
    <xf numFmtId="173" fontId="7" fillId="56" borderId="34" xfId="141" applyNumberFormat="1" applyFont="1" applyFill="1" applyBorder="1" applyAlignment="1">
      <alignment horizontal="center" vertical="center" wrapText="1"/>
    </xf>
    <xf numFmtId="173" fontId="7" fillId="56" borderId="59" xfId="141" applyNumberFormat="1" applyFont="1" applyFill="1" applyBorder="1" applyAlignment="1">
      <alignment horizontal="center" vertical="center" wrapText="1"/>
    </xf>
    <xf numFmtId="0" fontId="7" fillId="56" borderId="60" xfId="0" applyFont="1" applyFill="1" applyBorder="1" applyAlignment="1" quotePrefix="1">
      <alignment wrapText="1"/>
    </xf>
    <xf numFmtId="0" fontId="84" fillId="56" borderId="34" xfId="0" applyFont="1" applyFill="1" applyBorder="1" applyAlignment="1">
      <alignment wrapText="1"/>
    </xf>
    <xf numFmtId="0" fontId="7" fillId="56" borderId="60" xfId="0" applyFont="1" applyFill="1" applyBorder="1" applyAlignment="1">
      <alignment/>
    </xf>
    <xf numFmtId="0" fontId="7" fillId="56" borderId="60" xfId="125" applyFont="1" applyFill="1" applyBorder="1" applyAlignment="1">
      <alignment horizontal="left" vertical="center" wrapText="1"/>
      <protection/>
    </xf>
    <xf numFmtId="0" fontId="7" fillId="56" borderId="60" xfId="124" applyFont="1" applyFill="1" applyBorder="1" applyAlignment="1">
      <alignment horizontal="left" vertical="center" wrapText="1"/>
      <protection/>
    </xf>
    <xf numFmtId="0" fontId="7" fillId="56" borderId="60" xfId="0" applyFont="1" applyFill="1" applyBorder="1" applyAlignment="1">
      <alignment horizontal="left" vertical="center" wrapText="1"/>
    </xf>
    <xf numFmtId="0" fontId="7" fillId="56" borderId="60" xfId="0" applyFont="1" applyFill="1" applyBorder="1" applyAlignment="1">
      <alignment vertical="justify"/>
    </xf>
    <xf numFmtId="0" fontId="7" fillId="56" borderId="60" xfId="113" applyFont="1" applyFill="1" applyBorder="1" applyAlignment="1">
      <alignment vertical="justify"/>
      <protection/>
    </xf>
    <xf numFmtId="0" fontId="7" fillId="56" borderId="60" xfId="0" applyFont="1" applyFill="1" applyBorder="1" applyAlignment="1">
      <alignment vertical="top" wrapText="1"/>
    </xf>
    <xf numFmtId="0" fontId="8" fillId="56" borderId="60" xfId="0" applyFont="1" applyFill="1" applyBorder="1" applyAlignment="1">
      <alignment horizontal="left" vertical="top" wrapText="1"/>
    </xf>
    <xf numFmtId="49" fontId="8" fillId="56" borderId="34" xfId="0" applyNumberFormat="1" applyFont="1" applyFill="1" applyBorder="1" applyAlignment="1">
      <alignment horizontal="center" vertical="center"/>
    </xf>
    <xf numFmtId="173" fontId="8" fillId="56" borderId="28" xfId="0" applyNumberFormat="1" applyFont="1" applyFill="1" applyBorder="1" applyAlignment="1">
      <alignment horizontal="center" vertical="center" wrapText="1"/>
    </xf>
    <xf numFmtId="173" fontId="8" fillId="56" borderId="26" xfId="0" applyNumberFormat="1" applyFont="1" applyFill="1" applyBorder="1" applyAlignment="1">
      <alignment horizontal="center" vertical="center" wrapText="1"/>
    </xf>
    <xf numFmtId="49" fontId="7" fillId="56" borderId="34" xfId="0" applyNumberFormat="1" applyFont="1" applyFill="1" applyBorder="1" applyAlignment="1">
      <alignment horizontal="center" vertical="center"/>
    </xf>
    <xf numFmtId="0" fontId="8" fillId="56" borderId="60" xfId="125" applyFont="1" applyFill="1" applyBorder="1" applyAlignment="1">
      <alignment horizontal="left" vertical="center" wrapText="1"/>
      <protection/>
    </xf>
    <xf numFmtId="49" fontId="8" fillId="56" borderId="34" xfId="125" applyNumberFormat="1" applyFont="1" applyFill="1" applyBorder="1" applyAlignment="1">
      <alignment horizontal="center" vertical="center"/>
      <protection/>
    </xf>
    <xf numFmtId="49" fontId="8" fillId="56" borderId="34" xfId="125" applyNumberFormat="1" applyFont="1" applyFill="1" applyBorder="1" applyAlignment="1">
      <alignment horizontal="center" vertical="center" wrapText="1"/>
      <protection/>
    </xf>
    <xf numFmtId="173" fontId="8" fillId="56" borderId="28" xfId="125" applyNumberFormat="1" applyFont="1" applyFill="1" applyBorder="1" applyAlignment="1">
      <alignment horizontal="center" vertical="center" wrapText="1"/>
      <protection/>
    </xf>
    <xf numFmtId="173" fontId="8" fillId="56" borderId="26" xfId="125" applyNumberFormat="1" applyFont="1" applyFill="1" applyBorder="1" applyAlignment="1">
      <alignment horizontal="center" vertical="center" wrapText="1"/>
      <protection/>
    </xf>
    <xf numFmtId="49" fontId="7" fillId="56" borderId="34" xfId="125" applyNumberFormat="1" applyFont="1" applyFill="1" applyBorder="1" applyAlignment="1">
      <alignment horizontal="center" vertical="center"/>
      <protection/>
    </xf>
    <xf numFmtId="173" fontId="7" fillId="56" borderId="28" xfId="125" applyNumberFormat="1" applyFont="1" applyFill="1" applyBorder="1" applyAlignment="1">
      <alignment horizontal="center" vertical="center" wrapText="1"/>
      <protection/>
    </xf>
    <xf numFmtId="173" fontId="7" fillId="56" borderId="26" xfId="125" applyNumberFormat="1" applyFont="1" applyFill="1" applyBorder="1" applyAlignment="1">
      <alignment horizontal="center" vertical="center" wrapText="1"/>
      <protection/>
    </xf>
    <xf numFmtId="0" fontId="7" fillId="56" borderId="60" xfId="125" applyFont="1" applyFill="1" applyBorder="1" applyAlignment="1">
      <alignment vertical="center" wrapText="1"/>
      <protection/>
    </xf>
    <xf numFmtId="173" fontId="7" fillId="56" borderId="34" xfId="125" applyNumberFormat="1" applyFont="1" applyFill="1" applyBorder="1" applyAlignment="1">
      <alignment horizontal="center" vertical="center" wrapText="1"/>
      <protection/>
    </xf>
    <xf numFmtId="173" fontId="7" fillId="56" borderId="59" xfId="125" applyNumberFormat="1" applyFont="1" applyFill="1" applyBorder="1" applyAlignment="1">
      <alignment horizontal="center" vertical="center" wrapText="1"/>
      <protection/>
    </xf>
    <xf numFmtId="0" fontId="7" fillId="56" borderId="60" xfId="125" applyFont="1" applyFill="1" applyBorder="1" applyAlignment="1" quotePrefix="1">
      <alignment vertical="center" wrapText="1"/>
      <protection/>
    </xf>
    <xf numFmtId="2" fontId="7" fillId="56" borderId="60" xfId="113" applyNumberFormat="1" applyFont="1" applyFill="1" applyBorder="1" applyAlignment="1">
      <alignment vertical="top" wrapText="1"/>
      <protection/>
    </xf>
    <xf numFmtId="49" fontId="7" fillId="56" borderId="34" xfId="125" applyNumberFormat="1" applyFont="1" applyFill="1" applyBorder="1" applyAlignment="1">
      <alignment horizontal="center" vertical="top" wrapText="1"/>
      <protection/>
    </xf>
    <xf numFmtId="173" fontId="7" fillId="56" borderId="28" xfId="143" applyNumberFormat="1" applyFont="1" applyFill="1" applyBorder="1" applyAlignment="1">
      <alignment horizontal="center" vertical="center" wrapText="1"/>
    </xf>
    <xf numFmtId="173" fontId="7" fillId="56" borderId="34" xfId="143" applyNumberFormat="1" applyFont="1" applyFill="1" applyBorder="1" applyAlignment="1">
      <alignment horizontal="center" vertical="center" wrapText="1"/>
    </xf>
    <xf numFmtId="173" fontId="7" fillId="56" borderId="59" xfId="143" applyNumberFormat="1" applyFont="1" applyFill="1" applyBorder="1" applyAlignment="1">
      <alignment horizontal="center" vertical="center" wrapText="1"/>
    </xf>
    <xf numFmtId="49" fontId="7" fillId="56" borderId="34" xfId="113" applyNumberFormat="1" applyFont="1" applyFill="1" applyBorder="1" applyAlignment="1">
      <alignment horizontal="center" vertical="center" wrapText="1"/>
      <protection/>
    </xf>
    <xf numFmtId="0" fontId="7" fillId="56" borderId="60" xfId="125" applyFont="1" applyFill="1" applyBorder="1" applyAlignment="1">
      <alignment horizontal="left" vertical="top" wrapText="1"/>
      <protection/>
    </xf>
    <xf numFmtId="0" fontId="8" fillId="56" borderId="60" xfId="124" applyFont="1" applyFill="1" applyBorder="1" applyAlignment="1">
      <alignment horizontal="left" vertical="center" wrapText="1"/>
      <protection/>
    </xf>
    <xf numFmtId="49" fontId="8" fillId="56" borderId="34" xfId="124" applyNumberFormat="1" applyFont="1" applyFill="1" applyBorder="1" applyAlignment="1">
      <alignment horizontal="center" vertical="center"/>
      <protection/>
    </xf>
    <xf numFmtId="49" fontId="8" fillId="56" borderId="34" xfId="124" applyNumberFormat="1" applyFont="1" applyFill="1" applyBorder="1" applyAlignment="1">
      <alignment horizontal="center" vertical="center" wrapText="1"/>
      <protection/>
    </xf>
    <xf numFmtId="173" fontId="8" fillId="56" borderId="28" xfId="124" applyNumberFormat="1" applyFont="1" applyFill="1" applyBorder="1" applyAlignment="1">
      <alignment horizontal="center" vertical="center" wrapText="1"/>
      <protection/>
    </xf>
    <xf numFmtId="173" fontId="8" fillId="56" borderId="34" xfId="124" applyNumberFormat="1" applyFont="1" applyFill="1" applyBorder="1" applyAlignment="1">
      <alignment horizontal="center" vertical="center" wrapText="1"/>
      <protection/>
    </xf>
    <xf numFmtId="173" fontId="8" fillId="56" borderId="59" xfId="124" applyNumberFormat="1" applyFont="1" applyFill="1" applyBorder="1" applyAlignment="1">
      <alignment horizontal="center" vertical="center" wrapText="1"/>
      <protection/>
    </xf>
    <xf numFmtId="173" fontId="7" fillId="56" borderId="28" xfId="124" applyNumberFormat="1" applyFont="1" applyFill="1" applyBorder="1" applyAlignment="1">
      <alignment horizontal="center" vertical="center" wrapText="1"/>
      <protection/>
    </xf>
    <xf numFmtId="0" fontId="7" fillId="56" borderId="99" xfId="104" applyFont="1" applyFill="1" applyBorder="1" applyAlignment="1">
      <alignment horizontal="left" vertical="center" wrapText="1"/>
      <protection/>
    </xf>
    <xf numFmtId="49" fontId="7" fillId="56" borderId="50" xfId="104" applyNumberFormat="1" applyFont="1" applyFill="1" applyBorder="1" applyAlignment="1">
      <alignment horizontal="center" vertical="center"/>
      <protection/>
    </xf>
    <xf numFmtId="173" fontId="7" fillId="56" borderId="52" xfId="104" applyNumberFormat="1" applyFont="1" applyFill="1" applyBorder="1" applyAlignment="1">
      <alignment horizontal="center" vertical="center" wrapText="1"/>
      <protection/>
    </xf>
    <xf numFmtId="173" fontId="8" fillId="56" borderId="29" xfId="0" applyNumberFormat="1" applyFont="1" applyFill="1" applyBorder="1" applyAlignment="1">
      <alignment horizontal="center" vertical="center" wrapText="1"/>
    </xf>
    <xf numFmtId="173" fontId="8" fillId="56" borderId="45" xfId="0" applyNumberFormat="1" applyFont="1" applyFill="1" applyBorder="1" applyAlignment="1">
      <alignment horizontal="center" vertical="center" wrapText="1"/>
    </xf>
    <xf numFmtId="173" fontId="16" fillId="0" borderId="35" xfId="0" applyNumberFormat="1" applyFont="1" applyFill="1" applyBorder="1" applyAlignment="1">
      <alignment horizontal="center"/>
    </xf>
    <xf numFmtId="173" fontId="16" fillId="0" borderId="20" xfId="0" applyNumberFormat="1" applyFont="1" applyFill="1" applyBorder="1" applyAlignment="1">
      <alignment horizontal="center"/>
    </xf>
    <xf numFmtId="0" fontId="0" fillId="56" borderId="0" xfId="0" applyFill="1" applyAlignment="1">
      <alignment/>
    </xf>
    <xf numFmtId="0" fontId="6" fillId="56" borderId="0" xfId="0" applyFont="1" applyFill="1" applyBorder="1" applyAlignment="1">
      <alignment horizontal="right"/>
    </xf>
    <xf numFmtId="0" fontId="3" fillId="56" borderId="0" xfId="0" applyFont="1" applyFill="1" applyBorder="1" applyAlignment="1">
      <alignment horizontal="right"/>
    </xf>
    <xf numFmtId="0" fontId="3" fillId="56" borderId="0" xfId="0" applyFont="1" applyFill="1" applyAlignment="1">
      <alignment horizontal="right"/>
    </xf>
    <xf numFmtId="0" fontId="3" fillId="56" borderId="0" xfId="0" applyFont="1" applyFill="1" applyBorder="1" applyAlignment="1">
      <alignment horizontal="left"/>
    </xf>
    <xf numFmtId="0" fontId="6" fillId="56" borderId="0" xfId="0" applyFont="1" applyFill="1" applyBorder="1" applyAlignment="1">
      <alignment/>
    </xf>
    <xf numFmtId="0" fontId="3" fillId="56" borderId="0" xfId="0" applyFont="1" applyFill="1" applyAlignment="1">
      <alignment horizontal="left"/>
    </xf>
    <xf numFmtId="0" fontId="79" fillId="56" borderId="0" xfId="0" applyFont="1" applyFill="1" applyAlignment="1">
      <alignment horizontal="right"/>
    </xf>
    <xf numFmtId="0" fontId="7" fillId="56" borderId="0" xfId="0" applyFont="1" applyFill="1" applyAlignment="1">
      <alignment/>
    </xf>
    <xf numFmtId="0" fontId="7" fillId="56" borderId="0" xfId="0" applyFont="1" applyFill="1" applyAlignment="1">
      <alignment vertical="top" wrapText="1"/>
    </xf>
    <xf numFmtId="173" fontId="7" fillId="56" borderId="0" xfId="0" applyNumberFormat="1" applyFont="1" applyFill="1" applyAlignment="1">
      <alignment horizontal="center" vertical="top" wrapText="1"/>
    </xf>
    <xf numFmtId="0" fontId="3" fillId="56" borderId="0" xfId="0" applyFont="1" applyFill="1" applyAlignment="1">
      <alignment/>
    </xf>
    <xf numFmtId="0" fontId="79" fillId="56" borderId="0" xfId="0" applyFont="1" applyFill="1" applyAlignment="1">
      <alignment/>
    </xf>
    <xf numFmtId="49" fontId="7" fillId="56" borderId="0" xfId="0" applyNumberFormat="1" applyFont="1" applyFill="1" applyAlignment="1">
      <alignment horizontal="center" vertical="top" wrapText="1"/>
    </xf>
    <xf numFmtId="49" fontId="7" fillId="56" borderId="0" xfId="0" applyNumberFormat="1" applyFont="1" applyFill="1" applyAlignment="1">
      <alignment vertical="top" wrapText="1"/>
    </xf>
    <xf numFmtId="0" fontId="8" fillId="56" borderId="0" xfId="0" applyFont="1" applyFill="1" applyAlignment="1">
      <alignment horizontal="center" wrapText="1"/>
    </xf>
    <xf numFmtId="185" fontId="7" fillId="56" borderId="0" xfId="0" applyNumberFormat="1" applyFont="1" applyFill="1" applyAlignment="1">
      <alignment horizontal="right"/>
    </xf>
    <xf numFmtId="0" fontId="84" fillId="56" borderId="19" xfId="121" applyFont="1" applyFill="1" applyBorder="1" applyAlignment="1">
      <alignment horizontal="center" vertical="center" wrapText="1"/>
      <protection/>
    </xf>
    <xf numFmtId="0" fontId="84" fillId="56" borderId="41" xfId="121" applyFont="1" applyFill="1" applyBorder="1" applyAlignment="1">
      <alignment horizontal="center" vertical="center" wrapText="1"/>
      <protection/>
    </xf>
    <xf numFmtId="49" fontId="84" fillId="56" borderId="41" xfId="121" applyNumberFormat="1" applyFont="1" applyFill="1" applyBorder="1" applyAlignment="1">
      <alignment horizontal="center" vertical="center" wrapText="1"/>
      <protection/>
    </xf>
    <xf numFmtId="185" fontId="84" fillId="56" borderId="43" xfId="121" applyNumberFormat="1" applyFont="1" applyFill="1" applyBorder="1" applyAlignment="1">
      <alignment horizontal="center" vertical="center" wrapText="1"/>
      <protection/>
    </xf>
    <xf numFmtId="0" fontId="84" fillId="56" borderId="19" xfId="121" applyFont="1" applyFill="1" applyBorder="1" applyAlignment="1">
      <alignment horizontal="center" vertical="center"/>
      <protection/>
    </xf>
    <xf numFmtId="3" fontId="84" fillId="56" borderId="41" xfId="121" applyNumberFormat="1" applyFont="1" applyFill="1" applyBorder="1" applyAlignment="1">
      <alignment horizontal="center" vertical="center" wrapText="1"/>
      <protection/>
    </xf>
    <xf numFmtId="3" fontId="84" fillId="56" borderId="43" xfId="121" applyNumberFormat="1" applyFont="1" applyFill="1" applyBorder="1" applyAlignment="1">
      <alignment horizontal="center" vertical="center" wrapText="1"/>
      <protection/>
    </xf>
    <xf numFmtId="0" fontId="84" fillId="56" borderId="22" xfId="104" applyFont="1" applyFill="1" applyBorder="1" applyAlignment="1">
      <alignment horizontal="center" vertical="center"/>
      <protection/>
    </xf>
    <xf numFmtId="0" fontId="84" fillId="56" borderId="33" xfId="124" applyFont="1" applyFill="1" applyBorder="1" applyAlignment="1">
      <alignment horizontal="left" vertical="center" wrapText="1"/>
      <protection/>
    </xf>
    <xf numFmtId="4" fontId="84" fillId="56" borderId="33" xfId="124" applyNumberFormat="1" applyFont="1" applyFill="1" applyBorder="1" applyAlignment="1">
      <alignment horizontal="center" vertical="center" wrapText="1"/>
      <protection/>
    </xf>
    <xf numFmtId="49" fontId="84" fillId="56" borderId="33" xfId="124" applyNumberFormat="1" applyFont="1" applyFill="1" applyBorder="1" applyAlignment="1">
      <alignment horizontal="center" vertical="center" wrapText="1"/>
      <protection/>
    </xf>
    <xf numFmtId="49" fontId="84" fillId="56" borderId="33" xfId="104" applyNumberFormat="1" applyFont="1" applyFill="1" applyBorder="1" applyAlignment="1">
      <alignment horizontal="center" vertical="center" wrapText="1"/>
      <protection/>
    </xf>
    <xf numFmtId="173" fontId="84" fillId="56" borderId="33" xfId="124" applyNumberFormat="1" applyFont="1" applyFill="1" applyBorder="1" applyAlignment="1">
      <alignment horizontal="center" vertical="center" wrapText="1"/>
      <protection/>
    </xf>
    <xf numFmtId="173" fontId="84" fillId="56" borderId="45" xfId="124" applyNumberFormat="1" applyFont="1" applyFill="1" applyBorder="1" applyAlignment="1">
      <alignment horizontal="center" vertical="center" wrapText="1"/>
      <protection/>
    </xf>
    <xf numFmtId="0" fontId="84" fillId="56" borderId="34" xfId="124" applyFont="1" applyFill="1" applyBorder="1" applyAlignment="1">
      <alignment horizontal="left" vertical="center" wrapText="1"/>
      <protection/>
    </xf>
    <xf numFmtId="49" fontId="84" fillId="56" borderId="34" xfId="124" applyNumberFormat="1" applyFont="1" applyFill="1" applyBorder="1" applyAlignment="1">
      <alignment horizontal="center" vertical="center" wrapText="1"/>
      <protection/>
    </xf>
    <xf numFmtId="49" fontId="84" fillId="56" borderId="34" xfId="104" applyNumberFormat="1" applyFont="1" applyFill="1" applyBorder="1" applyAlignment="1">
      <alignment horizontal="center" vertical="center" wrapText="1"/>
      <protection/>
    </xf>
    <xf numFmtId="173" fontId="84" fillId="56" borderId="34" xfId="124" applyNumberFormat="1" applyFont="1" applyFill="1" applyBorder="1" applyAlignment="1">
      <alignment horizontal="center" vertical="center" wrapText="1"/>
      <protection/>
    </xf>
    <xf numFmtId="173" fontId="84" fillId="56" borderId="26" xfId="124" applyNumberFormat="1" applyFont="1" applyFill="1" applyBorder="1" applyAlignment="1">
      <alignment horizontal="center" vertical="center" wrapText="1"/>
      <protection/>
    </xf>
    <xf numFmtId="0" fontId="84" fillId="56" borderId="34" xfId="124" applyFont="1" applyFill="1" applyBorder="1" applyAlignment="1">
      <alignment vertical="center" wrapText="1"/>
      <protection/>
    </xf>
    <xf numFmtId="173" fontId="84" fillId="56" borderId="34" xfId="0" applyNumberFormat="1" applyFont="1" applyFill="1" applyBorder="1" applyAlignment="1">
      <alignment horizontal="center" vertical="center" wrapText="1"/>
    </xf>
    <xf numFmtId="173" fontId="84" fillId="56" borderId="26" xfId="0" applyNumberFormat="1" applyFont="1" applyFill="1" applyBorder="1" applyAlignment="1">
      <alignment horizontal="center" vertical="center" wrapText="1"/>
    </xf>
    <xf numFmtId="0" fontId="84" fillId="56" borderId="34" xfId="104" applyFont="1" applyFill="1" applyBorder="1" applyAlignment="1">
      <alignment horizontal="left" vertical="center" wrapText="1"/>
      <protection/>
    </xf>
    <xf numFmtId="0" fontId="84" fillId="56" borderId="34" xfId="124" applyFont="1" applyFill="1" applyBorder="1" applyAlignment="1" quotePrefix="1">
      <alignment vertical="center" wrapText="1"/>
      <protection/>
    </xf>
    <xf numFmtId="2" fontId="84" fillId="56" borderId="34" xfId="0" applyNumberFormat="1" applyFont="1" applyFill="1" applyBorder="1" applyAlignment="1">
      <alignment vertical="top" wrapText="1"/>
    </xf>
    <xf numFmtId="0" fontId="84" fillId="56" borderId="34" xfId="125" applyFont="1" applyFill="1" applyBorder="1" applyAlignment="1">
      <alignment horizontal="left" vertical="center" wrapText="1"/>
      <protection/>
    </xf>
    <xf numFmtId="49" fontId="84" fillId="56" borderId="34" xfId="125" applyNumberFormat="1" applyFont="1" applyFill="1" applyBorder="1" applyAlignment="1">
      <alignment horizontal="center" vertical="center" wrapText="1"/>
      <protection/>
    </xf>
    <xf numFmtId="0" fontId="84" fillId="56" borderId="34" xfId="0" applyFont="1" applyFill="1" applyBorder="1" applyAlignment="1">
      <alignment/>
    </xf>
    <xf numFmtId="173" fontId="84" fillId="56" borderId="34" xfId="125" applyNumberFormat="1" applyFont="1" applyFill="1" applyBorder="1" applyAlignment="1">
      <alignment horizontal="center" vertical="center" wrapText="1"/>
      <protection/>
    </xf>
    <xf numFmtId="173" fontId="84" fillId="56" borderId="26" xfId="125" applyNumberFormat="1" applyFont="1" applyFill="1" applyBorder="1" applyAlignment="1">
      <alignment horizontal="center" vertical="center" wrapText="1"/>
      <protection/>
    </xf>
    <xf numFmtId="173" fontId="84" fillId="56" borderId="34" xfId="0" applyNumberFormat="1" applyFont="1" applyFill="1" applyBorder="1" applyAlignment="1">
      <alignment horizontal="center"/>
    </xf>
    <xf numFmtId="173" fontId="84" fillId="56" borderId="26" xfId="0" applyNumberFormat="1" applyFont="1" applyFill="1" applyBorder="1" applyAlignment="1">
      <alignment horizontal="center"/>
    </xf>
    <xf numFmtId="0" fontId="84" fillId="56" borderId="34" xfId="0" applyFont="1" applyFill="1" applyBorder="1" applyAlignment="1">
      <alignment horizontal="left" vertical="top" wrapText="1"/>
    </xf>
    <xf numFmtId="0" fontId="84" fillId="56" borderId="34" xfId="125" applyFont="1" applyFill="1" applyBorder="1" applyAlignment="1">
      <alignment vertical="center" wrapText="1"/>
      <protection/>
    </xf>
    <xf numFmtId="49" fontId="84" fillId="56" borderId="34" xfId="0" applyNumberFormat="1" applyFont="1" applyFill="1" applyBorder="1" applyAlignment="1">
      <alignment horizontal="center" vertical="center" wrapText="1"/>
    </xf>
    <xf numFmtId="0" fontId="84" fillId="56" borderId="34" xfId="0" applyFont="1" applyFill="1" applyBorder="1" applyAlignment="1">
      <alignment horizontal="center" vertical="center"/>
    </xf>
    <xf numFmtId="0" fontId="84" fillId="56" borderId="34" xfId="0" applyFont="1" applyFill="1" applyBorder="1" applyAlignment="1">
      <alignment vertical="justify"/>
    </xf>
    <xf numFmtId="0" fontId="84" fillId="56" borderId="34" xfId="0" applyFont="1" applyFill="1" applyBorder="1" applyAlignment="1">
      <alignment horizontal="left" vertical="center" wrapText="1"/>
    </xf>
    <xf numFmtId="0" fontId="84" fillId="56" borderId="34" xfId="0" applyFont="1" applyFill="1" applyBorder="1" applyAlignment="1">
      <alignment vertical="distributed"/>
    </xf>
    <xf numFmtId="0" fontId="84" fillId="56" borderId="34" xfId="0" applyFont="1" applyFill="1" applyBorder="1" applyAlignment="1">
      <alignment vertical="top" wrapText="1"/>
    </xf>
    <xf numFmtId="0" fontId="84" fillId="56" borderId="34" xfId="0" applyFont="1" applyFill="1" applyBorder="1" applyAlignment="1">
      <alignment horizontal="center" vertical="center" wrapText="1"/>
    </xf>
    <xf numFmtId="173" fontId="84" fillId="56" borderId="34" xfId="104" applyNumberFormat="1" applyFont="1" applyFill="1" applyBorder="1" applyAlignment="1">
      <alignment horizontal="center" vertical="center" wrapText="1"/>
      <protection/>
    </xf>
    <xf numFmtId="173" fontId="84" fillId="56" borderId="26" xfId="104" applyNumberFormat="1" applyFont="1" applyFill="1" applyBorder="1" applyAlignment="1">
      <alignment horizontal="center" vertical="center" wrapText="1"/>
      <protection/>
    </xf>
    <xf numFmtId="173" fontId="84" fillId="56" borderId="34" xfId="141" applyNumberFormat="1" applyFont="1" applyFill="1" applyBorder="1" applyAlignment="1">
      <alignment horizontal="center" vertical="center" wrapText="1"/>
    </xf>
    <xf numFmtId="173" fontId="84" fillId="56" borderId="26" xfId="141" applyNumberFormat="1" applyFont="1" applyFill="1" applyBorder="1" applyAlignment="1">
      <alignment horizontal="center" vertical="center" wrapText="1"/>
    </xf>
    <xf numFmtId="0" fontId="84" fillId="56" borderId="34" xfId="0" applyFont="1" applyFill="1" applyBorder="1" applyAlignment="1">
      <alignment horizontal="justify" vertical="center" wrapText="1"/>
    </xf>
    <xf numFmtId="0" fontId="7" fillId="56" borderId="34" xfId="0" applyFont="1" applyFill="1" applyBorder="1" applyAlignment="1">
      <alignment/>
    </xf>
    <xf numFmtId="0" fontId="84" fillId="56" borderId="34" xfId="0" applyFont="1" applyFill="1" applyBorder="1" applyAlignment="1">
      <alignment vertical="center" wrapText="1"/>
    </xf>
    <xf numFmtId="0" fontId="84" fillId="56" borderId="34" xfId="0" applyFont="1" applyFill="1" applyBorder="1" applyAlignment="1">
      <alignment horizontal="center"/>
    </xf>
    <xf numFmtId="173" fontId="84" fillId="56" borderId="34" xfId="0" applyNumberFormat="1" applyFont="1" applyFill="1" applyBorder="1" applyAlignment="1">
      <alignment horizontal="center" vertical="center"/>
    </xf>
    <xf numFmtId="173" fontId="84" fillId="56" borderId="26" xfId="0" applyNumberFormat="1" applyFont="1" applyFill="1" applyBorder="1" applyAlignment="1">
      <alignment horizontal="center" vertical="center"/>
    </xf>
    <xf numFmtId="0" fontId="85" fillId="56" borderId="34" xfId="0" applyFont="1" applyFill="1" applyBorder="1" applyAlignment="1">
      <alignment/>
    </xf>
    <xf numFmtId="0" fontId="0" fillId="56" borderId="34" xfId="0" applyFill="1" applyBorder="1" applyAlignment="1">
      <alignment/>
    </xf>
    <xf numFmtId="0" fontId="84" fillId="56" borderId="34" xfId="104" applyFont="1" applyFill="1" applyBorder="1" applyAlignment="1" quotePrefix="1">
      <alignment horizontal="left" vertical="center" wrapText="1"/>
      <protection/>
    </xf>
    <xf numFmtId="2" fontId="84" fillId="56" borderId="54" xfId="0" applyNumberFormat="1" applyFont="1" applyFill="1" applyBorder="1" applyAlignment="1">
      <alignment vertical="top" wrapText="1"/>
    </xf>
    <xf numFmtId="49" fontId="84" fillId="56" borderId="54" xfId="0" applyNumberFormat="1" applyFont="1" applyFill="1" applyBorder="1" applyAlignment="1">
      <alignment horizontal="center" vertical="center" wrapText="1"/>
    </xf>
    <xf numFmtId="49" fontId="84" fillId="56" borderId="54" xfId="104" applyNumberFormat="1" applyFont="1" applyFill="1" applyBorder="1" applyAlignment="1">
      <alignment horizontal="center" vertical="center" wrapText="1"/>
      <protection/>
    </xf>
    <xf numFmtId="173" fontId="84" fillId="56" borderId="54" xfId="141" applyNumberFormat="1" applyFont="1" applyFill="1" applyBorder="1" applyAlignment="1">
      <alignment horizontal="center" vertical="center" wrapText="1"/>
    </xf>
    <xf numFmtId="173" fontId="84" fillId="56" borderId="54" xfId="104" applyNumberFormat="1" applyFont="1" applyFill="1" applyBorder="1" applyAlignment="1">
      <alignment horizontal="center" vertical="center" wrapText="1"/>
      <protection/>
    </xf>
    <xf numFmtId="173" fontId="84" fillId="56" borderId="66" xfId="104" applyNumberFormat="1" applyFont="1" applyFill="1" applyBorder="1" applyAlignment="1">
      <alignment horizontal="center" vertical="center" wrapText="1"/>
      <protection/>
    </xf>
    <xf numFmtId="173" fontId="86" fillId="56" borderId="41" xfId="0" applyNumberFormat="1" applyFont="1" applyFill="1" applyBorder="1" applyAlignment="1">
      <alignment horizontal="center" vertical="center" wrapText="1"/>
    </xf>
    <xf numFmtId="173" fontId="86" fillId="56" borderId="43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/>
    </xf>
    <xf numFmtId="0" fontId="3" fillId="0" borderId="39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173" fontId="3" fillId="0" borderId="71" xfId="0" applyNumberFormat="1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49" fontId="38" fillId="56" borderId="23" xfId="0" applyNumberFormat="1" applyFont="1" applyFill="1" applyBorder="1" applyAlignment="1">
      <alignment horizontal="center" vertical="top" wrapText="1"/>
    </xf>
    <xf numFmtId="49" fontId="87" fillId="0" borderId="30" xfId="0" applyNumberFormat="1" applyFont="1" applyFill="1" applyBorder="1" applyAlignment="1">
      <alignment horizontal="center" vertical="top"/>
    </xf>
    <xf numFmtId="0" fontId="87" fillId="0" borderId="31" xfId="0" applyNumberFormat="1" applyFont="1" applyFill="1" applyBorder="1" applyAlignment="1">
      <alignment vertical="top" wrapText="1"/>
    </xf>
    <xf numFmtId="173" fontId="87" fillId="0" borderId="31" xfId="0" applyNumberFormat="1" applyFont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 wrapText="1" shrinkToFit="1"/>
    </xf>
    <xf numFmtId="49" fontId="3" fillId="0" borderId="20" xfId="0" applyNumberFormat="1" applyFont="1" applyFill="1" applyBorder="1" applyAlignment="1">
      <alignment horizontal="center" vertical="top" wrapText="1" shrinkToFit="1"/>
    </xf>
    <xf numFmtId="173" fontId="11" fillId="56" borderId="33" xfId="0" applyNumberFormat="1" applyFont="1" applyFill="1" applyBorder="1" applyAlignment="1">
      <alignment/>
    </xf>
    <xf numFmtId="173" fontId="11" fillId="56" borderId="29" xfId="0" applyNumberFormat="1" applyFont="1" applyFill="1" applyBorder="1" applyAlignment="1">
      <alignment/>
    </xf>
    <xf numFmtId="173" fontId="11" fillId="56" borderId="31" xfId="0" applyNumberFormat="1" applyFont="1" applyFill="1" applyBorder="1" applyAlignment="1">
      <alignment/>
    </xf>
    <xf numFmtId="173" fontId="11" fillId="56" borderId="21" xfId="0" applyNumberFormat="1" applyFont="1" applyFill="1" applyBorder="1" applyAlignment="1">
      <alignment/>
    </xf>
    <xf numFmtId="173" fontId="11" fillId="0" borderId="33" xfId="0" applyNumberFormat="1" applyFont="1" applyFill="1" applyBorder="1" applyAlignment="1">
      <alignment horizontal="center" wrapText="1"/>
    </xf>
    <xf numFmtId="0" fontId="11" fillId="0" borderId="54" xfId="104" applyFont="1" applyFill="1" applyBorder="1" applyAlignment="1" quotePrefix="1">
      <alignment vertical="center" wrapText="1"/>
      <protection/>
    </xf>
    <xf numFmtId="192" fontId="11" fillId="0" borderId="0" xfId="0" applyNumberFormat="1" applyFont="1" applyFill="1" applyAlignment="1">
      <alignment wrapText="1"/>
    </xf>
    <xf numFmtId="0" fontId="11" fillId="56" borderId="34" xfId="104" applyFont="1" applyFill="1" applyBorder="1" applyAlignment="1" quotePrefix="1">
      <alignment vertical="center" wrapText="1"/>
      <protection/>
    </xf>
    <xf numFmtId="0" fontId="11" fillId="56" borderId="34" xfId="0" applyFont="1" applyFill="1" applyBorder="1" applyAlignment="1" quotePrefix="1">
      <alignment vertical="center" wrapText="1"/>
    </xf>
    <xf numFmtId="0" fontId="11" fillId="56" borderId="33" xfId="0" applyFont="1" applyFill="1" applyBorder="1" applyAlignment="1" quotePrefix="1">
      <alignment horizontal="left" wrapText="1"/>
    </xf>
    <xf numFmtId="172" fontId="3" fillId="0" borderId="40" xfId="0" applyNumberFormat="1" applyFont="1" applyBorder="1" applyAlignment="1">
      <alignment horizontal="center" vertical="center"/>
    </xf>
    <xf numFmtId="0" fontId="6" fillId="0" borderId="95" xfId="0" applyFont="1" applyBorder="1" applyAlignment="1">
      <alignment horizontal="center"/>
    </xf>
    <xf numFmtId="0" fontId="6" fillId="0" borderId="52" xfId="0" applyFont="1" applyBorder="1" applyAlignment="1">
      <alignment horizontal="left"/>
    </xf>
    <xf numFmtId="172" fontId="6" fillId="0" borderId="48" xfId="0" applyNumberFormat="1" applyFont="1" applyBorder="1" applyAlignment="1">
      <alignment horizontal="center"/>
    </xf>
    <xf numFmtId="0" fontId="6" fillId="0" borderId="52" xfId="0" applyFont="1" applyBorder="1" applyAlignment="1">
      <alignment/>
    </xf>
    <xf numFmtId="49" fontId="81" fillId="56" borderId="87" xfId="0" applyNumberFormat="1" applyFont="1" applyFill="1" applyBorder="1" applyAlignment="1">
      <alignment horizontal="center" vertical="top"/>
    </xf>
    <xf numFmtId="0" fontId="7" fillId="56" borderId="34" xfId="0" applyFont="1" applyFill="1" applyBorder="1" applyAlignment="1">
      <alignment horizontal="left" vertical="top" wrapText="1"/>
    </xf>
    <xf numFmtId="2" fontId="7" fillId="56" borderId="34" xfId="0" applyNumberFormat="1" applyFont="1" applyFill="1" applyBorder="1" applyAlignment="1">
      <alignment vertical="top" wrapText="1"/>
    </xf>
    <xf numFmtId="0" fontId="7" fillId="56" borderId="34" xfId="0" applyFont="1" applyFill="1" applyBorder="1" applyAlignment="1">
      <alignment wrapText="1"/>
    </xf>
    <xf numFmtId="178" fontId="7" fillId="0" borderId="0" xfId="0" applyNumberFormat="1" applyFont="1" applyFill="1" applyBorder="1" applyAlignment="1">
      <alignment horizontal="center" vertical="center"/>
    </xf>
    <xf numFmtId="173" fontId="7" fillId="56" borderId="0" xfId="125" applyNumberFormat="1" applyFont="1" applyFill="1" applyBorder="1" applyAlignment="1">
      <alignment horizontal="center" vertical="center" wrapText="1"/>
      <protection/>
    </xf>
    <xf numFmtId="173" fontId="84" fillId="56" borderId="69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/>
    </xf>
    <xf numFmtId="49" fontId="79" fillId="0" borderId="78" xfId="0" applyNumberFormat="1" applyFont="1" applyFill="1" applyBorder="1" applyAlignment="1">
      <alignment horizontal="center" vertical="center"/>
    </xf>
    <xf numFmtId="49" fontId="79" fillId="0" borderId="86" xfId="0" applyNumberFormat="1" applyFont="1" applyFill="1" applyBorder="1" applyAlignment="1">
      <alignment horizontal="center" vertical="center"/>
    </xf>
    <xf numFmtId="0" fontId="81" fillId="0" borderId="65" xfId="0" applyFont="1" applyFill="1" applyBorder="1" applyAlignment="1">
      <alignment wrapText="1"/>
    </xf>
    <xf numFmtId="0" fontId="42" fillId="0" borderId="34" xfId="52" applyNumberFormat="1" applyFont="1" applyFill="1" applyBorder="1" applyAlignment="1">
      <alignment horizontal="left" vertical="top" wrapText="1"/>
      <protection/>
    </xf>
    <xf numFmtId="0" fontId="3" fillId="0" borderId="34" xfId="52" applyNumberFormat="1" applyFont="1" applyFill="1" applyBorder="1" applyAlignment="1">
      <alignment horizontal="left" vertical="top" wrapText="1"/>
      <protection/>
    </xf>
    <xf numFmtId="0" fontId="81" fillId="0" borderId="65" xfId="0" applyFont="1" applyFill="1" applyBorder="1" applyAlignment="1">
      <alignment/>
    </xf>
    <xf numFmtId="172" fontId="81" fillId="0" borderId="65" xfId="0" applyNumberFormat="1" applyFont="1" applyFill="1" applyBorder="1" applyAlignment="1">
      <alignment horizontal="center" vertical="center"/>
    </xf>
    <xf numFmtId="172" fontId="81" fillId="0" borderId="67" xfId="0" applyNumberFormat="1" applyFont="1" applyFill="1" applyBorder="1" applyAlignment="1">
      <alignment horizontal="center" vertical="center"/>
    </xf>
    <xf numFmtId="49" fontId="81" fillId="0" borderId="81" xfId="0" applyNumberFormat="1" applyFont="1" applyFill="1" applyBorder="1" applyAlignment="1">
      <alignment horizontal="center" vertical="top"/>
    </xf>
    <xf numFmtId="49" fontId="81" fillId="0" borderId="65" xfId="0" applyNumberFormat="1" applyFont="1" applyFill="1" applyBorder="1" applyAlignment="1">
      <alignment horizontal="center" vertical="top"/>
    </xf>
    <xf numFmtId="0" fontId="81" fillId="0" borderId="65" xfId="0" applyNumberFormat="1" applyFont="1" applyFill="1" applyBorder="1" applyAlignment="1">
      <alignment vertical="top" wrapText="1"/>
    </xf>
    <xf numFmtId="0" fontId="3" fillId="0" borderId="34" xfId="0" applyNumberFormat="1" applyFont="1" applyFill="1" applyBorder="1" applyAlignment="1" quotePrefix="1">
      <alignment horizontal="left" vertical="top" wrapText="1"/>
    </xf>
    <xf numFmtId="0" fontId="42" fillId="0" borderId="34" xfId="52" applyNumberFormat="1" applyFont="1" applyFill="1" applyBorder="1" applyAlignment="1">
      <alignment horizontal="left" vertical="top" wrapText="1" readingOrder="1"/>
      <protection/>
    </xf>
    <xf numFmtId="0" fontId="3" fillId="0" borderId="34" xfId="52" applyNumberFormat="1" applyFont="1" applyFill="1" applyBorder="1" applyAlignment="1">
      <alignment horizontal="left" vertical="top" wrapText="1" readingOrder="1"/>
      <protection/>
    </xf>
    <xf numFmtId="0" fontId="7" fillId="56" borderId="0" xfId="0" applyFont="1" applyFill="1" applyAlignment="1">
      <alignment horizontal="center"/>
    </xf>
    <xf numFmtId="0" fontId="86" fillId="56" borderId="41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/>
    </xf>
    <xf numFmtId="173" fontId="6" fillId="0" borderId="65" xfId="0" applyNumberFormat="1" applyFont="1" applyFill="1" applyBorder="1" applyAlignment="1">
      <alignment horizontal="center" vertical="center"/>
    </xf>
    <xf numFmtId="173" fontId="42" fillId="0" borderId="65" xfId="0" applyNumberFormat="1" applyFont="1" applyFill="1" applyBorder="1" applyAlignment="1">
      <alignment horizontal="center" vertical="center"/>
    </xf>
    <xf numFmtId="173" fontId="3" fillId="0" borderId="65" xfId="0" applyNumberFormat="1" applyFont="1" applyFill="1" applyBorder="1" applyAlignment="1">
      <alignment horizontal="center" vertical="center"/>
    </xf>
    <xf numFmtId="173" fontId="13" fillId="0" borderId="65" xfId="0" applyNumberFormat="1" applyFont="1" applyFill="1" applyBorder="1" applyAlignment="1">
      <alignment horizontal="center" vertical="center"/>
    </xf>
    <xf numFmtId="173" fontId="42" fillId="0" borderId="65" xfId="0" applyNumberFormat="1" applyFont="1" applyFill="1" applyBorder="1" applyAlignment="1">
      <alignment horizontal="center" vertical="center" wrapText="1"/>
    </xf>
    <xf numFmtId="173" fontId="3" fillId="0" borderId="65" xfId="0" applyNumberFormat="1" applyFont="1" applyFill="1" applyBorder="1" applyAlignment="1">
      <alignment horizontal="center" vertical="center" wrapText="1"/>
    </xf>
    <xf numFmtId="172" fontId="13" fillId="0" borderId="65" xfId="0" applyNumberFormat="1" applyFont="1" applyFill="1" applyBorder="1" applyAlignment="1">
      <alignment horizontal="center" vertical="center"/>
    </xf>
    <xf numFmtId="172" fontId="42" fillId="0" borderId="65" xfId="0" applyNumberFormat="1" applyFont="1" applyFill="1" applyBorder="1" applyAlignment="1">
      <alignment horizontal="center" vertical="center"/>
    </xf>
    <xf numFmtId="172" fontId="3" fillId="0" borderId="65" xfId="0" applyNumberFormat="1" applyFont="1" applyFill="1" applyBorder="1" applyAlignment="1">
      <alignment horizontal="center" vertical="center"/>
    </xf>
    <xf numFmtId="173" fontId="6" fillId="0" borderId="65" xfId="0" applyNumberFormat="1" applyFont="1" applyFill="1" applyBorder="1" applyAlignment="1">
      <alignment horizontal="center" vertical="center" wrapText="1"/>
    </xf>
    <xf numFmtId="173" fontId="6" fillId="0" borderId="65" xfId="0" applyNumberFormat="1" applyFont="1" applyFill="1" applyBorder="1" applyAlignment="1">
      <alignment horizontal="center" vertical="top"/>
    </xf>
    <xf numFmtId="173" fontId="42" fillId="0" borderId="65" xfId="0" applyNumberFormat="1" applyFont="1" applyFill="1" applyBorder="1" applyAlignment="1">
      <alignment horizontal="center" vertical="top"/>
    </xf>
    <xf numFmtId="173" fontId="3" fillId="0" borderId="65" xfId="0" applyNumberFormat="1" applyFont="1" applyFill="1" applyBorder="1" applyAlignment="1">
      <alignment horizontal="center" vertical="top"/>
    </xf>
    <xf numFmtId="173" fontId="13" fillId="0" borderId="65" xfId="0" applyNumberFormat="1" applyFont="1" applyFill="1" applyBorder="1" applyAlignment="1">
      <alignment horizontal="center" vertical="top"/>
    </xf>
    <xf numFmtId="173" fontId="3" fillId="0" borderId="92" xfId="0" applyNumberFormat="1" applyFont="1" applyFill="1" applyBorder="1" applyAlignment="1">
      <alignment horizontal="center" vertical="top"/>
    </xf>
    <xf numFmtId="173" fontId="3" fillId="0" borderId="80" xfId="0" applyNumberFormat="1" applyFont="1" applyFill="1" applyBorder="1" applyAlignment="1">
      <alignment horizontal="center" vertical="top"/>
    </xf>
    <xf numFmtId="173" fontId="3" fillId="56" borderId="65" xfId="0" applyNumberFormat="1" applyFont="1" applyFill="1" applyBorder="1" applyAlignment="1">
      <alignment horizontal="center" vertical="top"/>
    </xf>
    <xf numFmtId="173" fontId="7" fillId="56" borderId="0" xfId="0" applyNumberFormat="1" applyFont="1" applyFill="1" applyBorder="1" applyAlignment="1">
      <alignment horizontal="center" vertical="center" wrapText="1"/>
    </xf>
    <xf numFmtId="0" fontId="7" fillId="56" borderId="0" xfId="0" applyFont="1" applyFill="1" applyBorder="1" applyAlignment="1">
      <alignment horizontal="left"/>
    </xf>
    <xf numFmtId="0" fontId="7" fillId="56" borderId="0" xfId="0" applyFont="1" applyFill="1" applyAlignment="1">
      <alignment horizontal="left" vertical="top" wrapText="1"/>
    </xf>
    <xf numFmtId="173" fontId="0" fillId="56" borderId="0" xfId="0" applyNumberFormat="1" applyFill="1" applyAlignment="1">
      <alignment/>
    </xf>
    <xf numFmtId="197" fontId="0" fillId="56" borderId="0" xfId="0" applyNumberFormat="1" applyFill="1" applyAlignment="1">
      <alignment/>
    </xf>
    <xf numFmtId="173" fontId="7" fillId="56" borderId="0" xfId="0" applyNumberFormat="1" applyFont="1" applyFill="1" applyBorder="1" applyAlignment="1">
      <alignment horizontal="center" vertical="center"/>
    </xf>
    <xf numFmtId="0" fontId="0" fillId="56" borderId="0" xfId="0" applyFill="1" applyBorder="1" applyAlignment="1">
      <alignment/>
    </xf>
    <xf numFmtId="178" fontId="7" fillId="56" borderId="0" xfId="104" applyNumberFormat="1" applyFont="1" applyFill="1" applyBorder="1" applyAlignment="1">
      <alignment horizontal="center" vertical="center" wrapText="1"/>
      <protection/>
    </xf>
    <xf numFmtId="178" fontId="7" fillId="56" borderId="0" xfId="141" applyNumberFormat="1" applyFont="1" applyFill="1" applyBorder="1" applyAlignment="1">
      <alignment horizontal="center" vertical="center" wrapText="1"/>
    </xf>
    <xf numFmtId="173" fontId="7" fillId="56" borderId="0" xfId="141" applyNumberFormat="1" applyFont="1" applyFill="1" applyBorder="1" applyAlignment="1">
      <alignment horizontal="center" vertical="center" wrapText="1"/>
    </xf>
    <xf numFmtId="173" fontId="7" fillId="56" borderId="0" xfId="104" applyNumberFormat="1" applyFont="1" applyFill="1" applyBorder="1" applyAlignment="1">
      <alignment horizontal="center" vertical="center" wrapText="1"/>
      <protection/>
    </xf>
    <xf numFmtId="176" fontId="0" fillId="56" borderId="0" xfId="0" applyNumberFormat="1" applyFill="1" applyAlignment="1">
      <alignment/>
    </xf>
    <xf numFmtId="173" fontId="8" fillId="56" borderId="35" xfId="0" applyNumberFormat="1" applyFont="1" applyFill="1" applyBorder="1" applyAlignment="1">
      <alignment horizontal="center" vertical="center" wrapText="1"/>
    </xf>
    <xf numFmtId="173" fontId="8" fillId="56" borderId="41" xfId="0" applyNumberFormat="1" applyFont="1" applyFill="1" applyBorder="1" applyAlignment="1">
      <alignment horizontal="center" vertical="center" wrapText="1"/>
    </xf>
    <xf numFmtId="173" fontId="8" fillId="56" borderId="63" xfId="0" applyNumberFormat="1" applyFont="1" applyFill="1" applyBorder="1" applyAlignment="1">
      <alignment horizontal="center" vertical="center" wrapText="1"/>
    </xf>
    <xf numFmtId="178" fontId="8" fillId="56" borderId="0" xfId="0" applyNumberFormat="1" applyFont="1" applyFill="1" applyBorder="1" applyAlignment="1">
      <alignment horizontal="center" vertical="center" wrapText="1"/>
    </xf>
    <xf numFmtId="178" fontId="0" fillId="56" borderId="0" xfId="0" applyNumberFormat="1" applyFill="1" applyAlignment="1">
      <alignment/>
    </xf>
    <xf numFmtId="0" fontId="0" fillId="0" borderId="34" xfId="0" applyFill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0" borderId="35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78" fillId="0" borderId="35" xfId="0" applyFont="1" applyFill="1" applyBorder="1" applyAlignment="1">
      <alignment horizontal="center" vertical="top" wrapText="1"/>
    </xf>
    <xf numFmtId="0" fontId="78" fillId="0" borderId="96" xfId="0" applyFont="1" applyFill="1" applyBorder="1" applyAlignment="1">
      <alignment horizontal="center" vertical="top" wrapText="1"/>
    </xf>
    <xf numFmtId="0" fontId="78" fillId="0" borderId="100" xfId="0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center"/>
    </xf>
    <xf numFmtId="0" fontId="79" fillId="0" borderId="101" xfId="0" applyFont="1" applyFill="1" applyBorder="1" applyAlignment="1">
      <alignment horizontal="center" textRotation="90" wrapText="1"/>
    </xf>
    <xf numFmtId="0" fontId="79" fillId="0" borderId="102" xfId="0" applyFont="1" applyFill="1" applyBorder="1" applyAlignment="1">
      <alignment horizontal="center" textRotation="90" wrapText="1"/>
    </xf>
    <xf numFmtId="0" fontId="79" fillId="0" borderId="103" xfId="0" applyFont="1" applyFill="1" applyBorder="1" applyAlignment="1">
      <alignment horizontal="center" vertical="center" wrapText="1"/>
    </xf>
    <xf numFmtId="0" fontId="79" fillId="0" borderId="104" xfId="0" applyFont="1" applyFill="1" applyBorder="1" applyAlignment="1">
      <alignment horizontal="center" vertical="center" wrapText="1"/>
    </xf>
    <xf numFmtId="173" fontId="3" fillId="0" borderId="105" xfId="0" applyNumberFormat="1" applyFont="1" applyFill="1" applyBorder="1" applyAlignment="1">
      <alignment horizontal="center" vertical="center" wrapText="1"/>
    </xf>
    <xf numFmtId="173" fontId="3" fillId="0" borderId="80" xfId="0" applyNumberFormat="1" applyFont="1" applyFill="1" applyBorder="1" applyAlignment="1">
      <alignment horizontal="center" vertical="center" wrapText="1"/>
    </xf>
    <xf numFmtId="173" fontId="79" fillId="0" borderId="105" xfId="0" applyNumberFormat="1" applyFont="1" applyFill="1" applyBorder="1" applyAlignment="1">
      <alignment horizontal="center" vertical="center" wrapText="1"/>
    </xf>
    <xf numFmtId="173" fontId="79" fillId="0" borderId="80" xfId="0" applyNumberFormat="1" applyFont="1" applyFill="1" applyBorder="1" applyAlignment="1">
      <alignment horizontal="center" vertical="center" wrapText="1"/>
    </xf>
    <xf numFmtId="173" fontId="79" fillId="0" borderId="106" xfId="0" applyNumberFormat="1" applyFont="1" applyFill="1" applyBorder="1" applyAlignment="1">
      <alignment horizontal="center" vertical="center" wrapText="1"/>
    </xf>
    <xf numFmtId="173" fontId="79" fillId="0" borderId="8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/>
    </xf>
    <xf numFmtId="0" fontId="16" fillId="0" borderId="96" xfId="0" applyFont="1" applyFill="1" applyBorder="1" applyAlignment="1">
      <alignment horizontal="center"/>
    </xf>
    <xf numFmtId="0" fontId="7" fillId="56" borderId="0" xfId="0" applyFont="1" applyFill="1" applyAlignment="1">
      <alignment horizontal="center"/>
    </xf>
    <xf numFmtId="0" fontId="8" fillId="56" borderId="0" xfId="0" applyFont="1" applyFill="1" applyAlignment="1">
      <alignment horizontal="center" wrapText="1"/>
    </xf>
    <xf numFmtId="0" fontId="8" fillId="56" borderId="35" xfId="0" applyFont="1" applyFill="1" applyBorder="1" applyAlignment="1">
      <alignment horizontal="center" vertical="top" wrapText="1"/>
    </xf>
    <xf numFmtId="0" fontId="8" fillId="56" borderId="96" xfId="0" applyFont="1" applyFill="1" applyBorder="1" applyAlignment="1">
      <alignment horizontal="center" vertical="top" wrapText="1"/>
    </xf>
    <xf numFmtId="0" fontId="8" fillId="56" borderId="63" xfId="0" applyFont="1" applyFill="1" applyBorder="1" applyAlignment="1">
      <alignment horizontal="center" vertical="top" wrapText="1"/>
    </xf>
    <xf numFmtId="0" fontId="86" fillId="56" borderId="19" xfId="0" applyFont="1" applyFill="1" applyBorder="1" applyAlignment="1">
      <alignment horizontal="center" vertical="top" wrapText="1"/>
    </xf>
    <xf numFmtId="0" fontId="86" fillId="56" borderId="4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18" fillId="0" borderId="36" xfId="0" applyFont="1" applyBorder="1" applyAlignment="1">
      <alignment horizontal="left"/>
    </xf>
    <xf numFmtId="0" fontId="18" fillId="0" borderId="66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3" fillId="0" borderId="10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5" xfId="0" applyFont="1" applyBorder="1" applyAlignment="1">
      <alignment horizontal="left" wrapText="1"/>
    </xf>
    <xf numFmtId="0" fontId="6" fillId="0" borderId="96" xfId="0" applyFont="1" applyBorder="1" applyAlignment="1">
      <alignment horizontal="left" wrapText="1"/>
    </xf>
    <xf numFmtId="0" fontId="6" fillId="0" borderId="63" xfId="0" applyFont="1" applyBorder="1" applyAlignment="1">
      <alignment horizontal="left" wrapText="1"/>
    </xf>
    <xf numFmtId="0" fontId="18" fillId="0" borderId="21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172" fontId="11" fillId="0" borderId="109" xfId="0" applyNumberFormat="1" applyFont="1" applyFill="1" applyBorder="1" applyAlignment="1">
      <alignment horizontal="center" vertical="center" wrapText="1"/>
    </xf>
    <xf numFmtId="172" fontId="11" fillId="0" borderId="25" xfId="0" applyNumberFormat="1" applyFont="1" applyFill="1" applyBorder="1" applyAlignment="1">
      <alignment horizontal="center" vertical="center" wrapText="1"/>
    </xf>
    <xf numFmtId="172" fontId="11" fillId="0" borderId="48" xfId="0" applyNumberFormat="1" applyFont="1" applyFill="1" applyBorder="1" applyAlignment="1">
      <alignment horizontal="center" vertical="center" wrapText="1"/>
    </xf>
    <xf numFmtId="172" fontId="11" fillId="0" borderId="110" xfId="0" applyNumberFormat="1" applyFont="1" applyFill="1" applyBorder="1" applyAlignment="1">
      <alignment horizontal="center" vertical="center" wrapText="1"/>
    </xf>
    <xf numFmtId="172" fontId="11" fillId="0" borderId="46" xfId="0" applyNumberFormat="1" applyFont="1" applyFill="1" applyBorder="1" applyAlignment="1">
      <alignment horizontal="center" vertical="center" wrapText="1"/>
    </xf>
    <xf numFmtId="172" fontId="11" fillId="0" borderId="4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172" fontId="11" fillId="0" borderId="111" xfId="0" applyNumberFormat="1" applyFont="1" applyFill="1" applyBorder="1" applyAlignment="1">
      <alignment horizontal="center" vertical="center" wrapText="1"/>
    </xf>
    <xf numFmtId="172" fontId="11" fillId="0" borderId="34" xfId="0" applyNumberFormat="1" applyFont="1" applyFill="1" applyBorder="1" applyAlignment="1">
      <alignment horizontal="center" vertical="center" wrapText="1"/>
    </xf>
    <xf numFmtId="172" fontId="11" fillId="0" borderId="50" xfId="0" applyNumberFormat="1" applyFont="1" applyFill="1" applyBorder="1" applyAlignment="1">
      <alignment horizontal="center" vertical="center" wrapText="1"/>
    </xf>
    <xf numFmtId="172" fontId="11" fillId="0" borderId="109" xfId="0" applyNumberFormat="1" applyFont="1" applyFill="1" applyBorder="1" applyAlignment="1">
      <alignment horizontal="center" vertical="center"/>
    </xf>
    <xf numFmtId="172" fontId="11" fillId="0" borderId="25" xfId="0" applyNumberFormat="1" applyFont="1" applyFill="1" applyBorder="1" applyAlignment="1">
      <alignment horizontal="center" vertical="center"/>
    </xf>
    <xf numFmtId="172" fontId="11" fillId="0" borderId="48" xfId="0" applyNumberFormat="1" applyFont="1" applyFill="1" applyBorder="1" applyAlignment="1">
      <alignment horizontal="center" vertical="center"/>
    </xf>
    <xf numFmtId="172" fontId="11" fillId="0" borderId="112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172" fontId="11" fillId="0" borderId="95" xfId="0" applyNumberFormat="1" applyFont="1" applyFill="1" applyBorder="1" applyAlignment="1">
      <alignment horizontal="center" vertical="center" wrapText="1"/>
    </xf>
    <xf numFmtId="172" fontId="11" fillId="0" borderId="111" xfId="0" applyNumberFormat="1" applyFont="1" applyFill="1" applyBorder="1" applyAlignment="1">
      <alignment horizontal="center" vertical="center"/>
    </xf>
    <xf numFmtId="0" fontId="11" fillId="56" borderId="54" xfId="104" applyFont="1" applyFill="1" applyBorder="1" applyAlignment="1" quotePrefix="1">
      <alignment horizontal="left" vertical="center" wrapText="1"/>
      <protection/>
    </xf>
    <xf numFmtId="0" fontId="11" fillId="56" borderId="33" xfId="104" applyFont="1" applyFill="1" applyBorder="1" applyAlignment="1" quotePrefix="1">
      <alignment horizontal="left" vertical="center" wrapText="1"/>
      <protection/>
    </xf>
    <xf numFmtId="0" fontId="11" fillId="0" borderId="54" xfId="0" applyFont="1" applyFill="1" applyBorder="1" applyAlignment="1" quotePrefix="1">
      <alignment horizontal="left" wrapText="1"/>
    </xf>
    <xf numFmtId="0" fontId="11" fillId="0" borderId="64" xfId="0" applyFont="1" applyFill="1" applyBorder="1" applyAlignment="1" quotePrefix="1">
      <alignment horizontal="left" wrapText="1"/>
    </xf>
    <xf numFmtId="0" fontId="11" fillId="0" borderId="33" xfId="0" applyFont="1" applyFill="1" applyBorder="1" applyAlignment="1" quotePrefix="1">
      <alignment horizontal="left" wrapText="1"/>
    </xf>
    <xf numFmtId="0" fontId="11" fillId="0" borderId="54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6" borderId="54" xfId="0" applyFont="1" applyFill="1" applyBorder="1" applyAlignment="1" quotePrefix="1">
      <alignment horizontal="left" vertical="center" wrapText="1"/>
    </xf>
    <xf numFmtId="0" fontId="11" fillId="56" borderId="33" xfId="0" applyFont="1" applyFill="1" applyBorder="1" applyAlignment="1" quotePrefix="1">
      <alignment horizontal="left" vertical="center" wrapText="1"/>
    </xf>
    <xf numFmtId="0" fontId="6" fillId="0" borderId="19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0" fillId="0" borderId="1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95" xfId="0" applyFill="1" applyBorder="1" applyAlignment="1">
      <alignment/>
    </xf>
    <xf numFmtId="0" fontId="0" fillId="0" borderId="50" xfId="0" applyFill="1" applyBorder="1" applyAlignment="1">
      <alignment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97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112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2" xfId="0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</cellXfs>
  <cellStyles count="147">
    <cellStyle name="Normal" xfId="0"/>
    <cellStyle name="_договора 222 2009 год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Normal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Денежный 2" xfId="74"/>
    <cellStyle name="Денежный 2 2" xfId="75"/>
    <cellStyle name="Денежный 2 2 2" xfId="76"/>
    <cellStyle name="Денежный 2 3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10" xfId="94"/>
    <cellStyle name="Обычный 11" xfId="95"/>
    <cellStyle name="Обычный 12" xfId="96"/>
    <cellStyle name="Обычный 15" xfId="97"/>
    <cellStyle name="Обычный 15 2" xfId="98"/>
    <cellStyle name="Обычный 15 2 2" xfId="99"/>
    <cellStyle name="Обычный 15 2 3" xfId="100"/>
    <cellStyle name="Обычный 15 3" xfId="101"/>
    <cellStyle name="Обычный 15 4" xfId="102"/>
    <cellStyle name="Обычный 2" xfId="103"/>
    <cellStyle name="Обычный 2 2" xfId="104"/>
    <cellStyle name="Обычный 2 3" xfId="105"/>
    <cellStyle name="Обычный 2 4" xfId="106"/>
    <cellStyle name="Обычный 2 5" xfId="107"/>
    <cellStyle name="Обычный 3" xfId="108"/>
    <cellStyle name="Обычный 3 2" xfId="109"/>
    <cellStyle name="Обычный 3 3" xfId="110"/>
    <cellStyle name="Обычный 3 3 2" xfId="111"/>
    <cellStyle name="Обычный 3 4" xfId="112"/>
    <cellStyle name="Обычный 4" xfId="113"/>
    <cellStyle name="Обычный 4 2" xfId="114"/>
    <cellStyle name="Обычный 4 3" xfId="115"/>
    <cellStyle name="Обычный 4 3 2" xfId="116"/>
    <cellStyle name="Обычный 5" xfId="117"/>
    <cellStyle name="Обычный 6" xfId="118"/>
    <cellStyle name="Обычный 7" xfId="119"/>
    <cellStyle name="Обычный 8" xfId="120"/>
    <cellStyle name="Обычный 8 2" xfId="121"/>
    <cellStyle name="Обычный 9" xfId="122"/>
    <cellStyle name="Обычный 9 2" xfId="123"/>
    <cellStyle name="Обычный_ведомственная на 2011-2013гг РУО" xfId="124"/>
    <cellStyle name="Обычный_ведомственная на 2011-2013гг РУО 2" xfId="125"/>
    <cellStyle name="Обычный_Приложения к решению сессии " xfId="126"/>
    <cellStyle name="Followed Hyperlink" xfId="127"/>
    <cellStyle name="Плохой" xfId="128"/>
    <cellStyle name="Плохой 2" xfId="129"/>
    <cellStyle name="Пояснение" xfId="130"/>
    <cellStyle name="Пояснение 2" xfId="131"/>
    <cellStyle name="Примечание" xfId="132"/>
    <cellStyle name="Примечание 2" xfId="133"/>
    <cellStyle name="Примечание 2 2" xfId="134"/>
    <cellStyle name="Percent" xfId="135"/>
    <cellStyle name="Связанная ячейка" xfId="136"/>
    <cellStyle name="Связанная ячейка 2" xfId="137"/>
    <cellStyle name="Стиль 1" xfId="138"/>
    <cellStyle name="Текст предупреждения" xfId="139"/>
    <cellStyle name="Текст предупреждения 2" xfId="140"/>
    <cellStyle name="Comma" xfId="141"/>
    <cellStyle name="Comma [0]" xfId="142"/>
    <cellStyle name="Финансовый 2" xfId="143"/>
    <cellStyle name="Финансовый 2 2" xfId="144"/>
    <cellStyle name="Финансовый 2 2 2" xfId="145"/>
    <cellStyle name="Финансовый 2 2 2 2" xfId="146"/>
    <cellStyle name="Финансовый 2 2 3" xfId="147"/>
    <cellStyle name="Финансовый 2 2 4" xfId="148"/>
    <cellStyle name="Финансовый 2 3" xfId="149"/>
    <cellStyle name="Финансовый 2 3 2" xfId="150"/>
    <cellStyle name="Финансовый 3" xfId="151"/>
    <cellStyle name="Финансовый 3 2" xfId="152"/>
    <cellStyle name="Финансовый 3 2 2" xfId="153"/>
    <cellStyle name="Финансовый 3 3" xfId="154"/>
    <cellStyle name="Финансовый 3 4" xfId="155"/>
    <cellStyle name="Финансовый 4" xfId="156"/>
    <cellStyle name="Финансовый 4 2" xfId="157"/>
    <cellStyle name="Финансовый 5" xfId="158"/>
    <cellStyle name="Хороший" xfId="159"/>
    <cellStyle name="Хороший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40"/>
  <sheetViews>
    <sheetView zoomScaleSheetLayoutView="100" workbookViewId="0" topLeftCell="A1">
      <selection activeCell="B14" sqref="B14:F14"/>
    </sheetView>
  </sheetViews>
  <sheetFormatPr defaultColWidth="9.00390625" defaultRowHeight="12.75"/>
  <cols>
    <col min="1" max="1" width="2.75390625" style="2" customWidth="1"/>
    <col min="2" max="2" width="29.125" style="42" customWidth="1"/>
    <col min="3" max="3" width="41.125" style="42" customWidth="1"/>
    <col min="4" max="6" width="15.375" style="2" customWidth="1"/>
    <col min="7" max="7" width="9.125" style="2" customWidth="1"/>
    <col min="8" max="8" width="10.875" style="2" customWidth="1"/>
    <col min="9" max="9" width="9.125" style="2" hidden="1" customWidth="1"/>
    <col min="10" max="16384" width="9.125" style="2" customWidth="1"/>
  </cols>
  <sheetData>
    <row r="1" ht="15.75">
      <c r="F1" s="97" t="s">
        <v>1021</v>
      </c>
    </row>
    <row r="2" ht="15.75">
      <c r="F2" s="109" t="s">
        <v>419</v>
      </c>
    </row>
    <row r="3" ht="15.75">
      <c r="F3" s="13" t="s">
        <v>910</v>
      </c>
    </row>
    <row r="4" ht="15.75">
      <c r="F4" s="13" t="s">
        <v>839</v>
      </c>
    </row>
    <row r="5" ht="15.75">
      <c r="F5" s="109" t="s">
        <v>1101</v>
      </c>
    </row>
    <row r="7" spans="3:6" ht="15.75">
      <c r="C7" s="2"/>
      <c r="E7" s="9"/>
      <c r="F7" s="97" t="s">
        <v>700</v>
      </c>
    </row>
    <row r="8" spans="3:6" ht="15.75">
      <c r="C8" s="2"/>
      <c r="E8" s="9"/>
      <c r="F8" s="109" t="s">
        <v>420</v>
      </c>
    </row>
    <row r="9" spans="3:6" ht="15.75">
      <c r="C9" s="2"/>
      <c r="E9" s="9"/>
      <c r="F9" s="13" t="s">
        <v>839</v>
      </c>
    </row>
    <row r="10" spans="3:6" ht="15.75">
      <c r="C10" s="2"/>
      <c r="E10" s="9"/>
      <c r="F10" s="13" t="s">
        <v>906</v>
      </c>
    </row>
    <row r="12" spans="2:6" ht="12.75">
      <c r="B12" s="752"/>
      <c r="C12" s="752"/>
      <c r="D12" s="752"/>
      <c r="E12" s="752"/>
      <c r="F12" s="752"/>
    </row>
    <row r="14" spans="2:6" ht="15.75" customHeight="1">
      <c r="B14" s="751" t="s">
        <v>98</v>
      </c>
      <c r="C14" s="751"/>
      <c r="D14" s="751"/>
      <c r="E14" s="751"/>
      <c r="F14" s="751"/>
    </row>
    <row r="15" spans="2:15" ht="15.75" customHeight="1">
      <c r="B15" s="751" t="s">
        <v>903</v>
      </c>
      <c r="C15" s="751"/>
      <c r="D15" s="751"/>
      <c r="E15" s="751"/>
      <c r="F15" s="751"/>
      <c r="M15" s="46"/>
      <c r="N15" s="47"/>
      <c r="O15" s="47"/>
    </row>
    <row r="16" spans="2:15" ht="12.75">
      <c r="B16" s="58"/>
      <c r="D16" s="42"/>
      <c r="E16" s="42"/>
      <c r="F16" s="42"/>
      <c r="M16" s="48"/>
      <c r="N16" s="47"/>
      <c r="O16" s="47"/>
    </row>
    <row r="17" spans="2:15" ht="14.25" thickBot="1">
      <c r="B17" s="58"/>
      <c r="D17" s="59"/>
      <c r="E17" s="59"/>
      <c r="F17" s="265" t="s">
        <v>170</v>
      </c>
      <c r="M17" s="49"/>
      <c r="N17" s="47"/>
      <c r="O17" s="47"/>
    </row>
    <row r="18" spans="2:15" ht="78.75" customHeight="1" thickBot="1">
      <c r="B18" s="674" t="s">
        <v>466</v>
      </c>
      <c r="C18" s="675" t="s">
        <v>467</v>
      </c>
      <c r="D18" s="14" t="s">
        <v>624</v>
      </c>
      <c r="E18" s="14" t="s">
        <v>726</v>
      </c>
      <c r="F18" s="14" t="s">
        <v>852</v>
      </c>
      <c r="N18" s="47"/>
      <c r="O18" s="47"/>
    </row>
    <row r="19" spans="2:15" ht="31.5" hidden="1">
      <c r="B19" s="671" t="s">
        <v>878</v>
      </c>
      <c r="C19" s="672" t="s">
        <v>804</v>
      </c>
      <c r="D19" s="673">
        <f aca="true" t="shared" si="0" ref="D19:F20">D20</f>
        <v>0</v>
      </c>
      <c r="E19" s="673">
        <f t="shared" si="0"/>
        <v>0</v>
      </c>
      <c r="F19" s="673">
        <f t="shared" si="0"/>
        <v>0</v>
      </c>
      <c r="N19" s="47"/>
      <c r="O19" s="47"/>
    </row>
    <row r="20" spans="2:15" ht="47.25" hidden="1">
      <c r="B20" s="252" t="s">
        <v>879</v>
      </c>
      <c r="C20" s="253" t="s">
        <v>886</v>
      </c>
      <c r="D20" s="300">
        <f t="shared" si="0"/>
        <v>0</v>
      </c>
      <c r="E20" s="300">
        <f t="shared" si="0"/>
        <v>0</v>
      </c>
      <c r="F20" s="300">
        <f t="shared" si="0"/>
        <v>0</v>
      </c>
      <c r="N20" s="47"/>
      <c r="O20" s="47"/>
    </row>
    <row r="21" spans="2:15" ht="48.75" customHeight="1" hidden="1">
      <c r="B21" s="254" t="s">
        <v>805</v>
      </c>
      <c r="C21" s="255" t="s">
        <v>880</v>
      </c>
      <c r="D21" s="301">
        <v>0</v>
      </c>
      <c r="E21" s="301">
        <v>0</v>
      </c>
      <c r="F21" s="301">
        <v>0</v>
      </c>
      <c r="M21" s="47"/>
      <c r="N21" s="47"/>
      <c r="O21" s="47"/>
    </row>
    <row r="22" spans="2:15" ht="49.5" customHeight="1">
      <c r="B22" s="63" t="s">
        <v>468</v>
      </c>
      <c r="C22" s="64" t="s">
        <v>40</v>
      </c>
      <c r="D22" s="280">
        <f>D24-D26</f>
        <v>-52300</v>
      </c>
      <c r="E22" s="280">
        <f>E24-E26</f>
        <v>0</v>
      </c>
      <c r="F22" s="280">
        <f>F24-F26</f>
        <v>0</v>
      </c>
      <c r="M22" s="8"/>
      <c r="N22" s="9"/>
      <c r="O22" s="9"/>
    </row>
    <row r="23" spans="2:15" ht="63" customHeight="1">
      <c r="B23" s="65" t="s">
        <v>434</v>
      </c>
      <c r="C23" s="256" t="s">
        <v>881</v>
      </c>
      <c r="D23" s="281">
        <f>D24-D26</f>
        <v>-52300</v>
      </c>
      <c r="E23" s="281">
        <f>E24-E26</f>
        <v>0</v>
      </c>
      <c r="F23" s="281">
        <f>F24-F26</f>
        <v>0</v>
      </c>
      <c r="M23" s="45"/>
      <c r="N23" s="9"/>
      <c r="O23" s="9"/>
    </row>
    <row r="24" spans="2:15" ht="69" customHeight="1" hidden="1">
      <c r="B24" s="66" t="s">
        <v>78</v>
      </c>
      <c r="C24" s="67" t="s">
        <v>882</v>
      </c>
      <c r="D24" s="282">
        <f>D25</f>
        <v>0</v>
      </c>
      <c r="E24" s="282">
        <f>E25</f>
        <v>0</v>
      </c>
      <c r="F24" s="282">
        <f>F25</f>
        <v>0</v>
      </c>
      <c r="N24" s="9"/>
      <c r="O24" s="9"/>
    </row>
    <row r="25" spans="2:15" ht="79.5" customHeight="1" hidden="1">
      <c r="B25" s="68" t="s">
        <v>79</v>
      </c>
      <c r="C25" s="69" t="s">
        <v>883</v>
      </c>
      <c r="D25" s="283">
        <v>0</v>
      </c>
      <c r="E25" s="283">
        <v>0</v>
      </c>
      <c r="F25" s="283">
        <v>0</v>
      </c>
      <c r="N25" s="9"/>
      <c r="O25" s="9"/>
    </row>
    <row r="26" spans="2:6" s="43" customFormat="1" ht="81" customHeight="1">
      <c r="B26" s="670" t="s">
        <v>80</v>
      </c>
      <c r="C26" s="67" t="s">
        <v>884</v>
      </c>
      <c r="D26" s="282">
        <f>D27</f>
        <v>52300</v>
      </c>
      <c r="E26" s="282">
        <f>E27</f>
        <v>0</v>
      </c>
      <c r="F26" s="282">
        <f>F27</f>
        <v>0</v>
      </c>
    </row>
    <row r="27" spans="2:6" ht="81" customHeight="1">
      <c r="B27" s="68" t="s">
        <v>81</v>
      </c>
      <c r="C27" s="69" t="s">
        <v>885</v>
      </c>
      <c r="D27" s="283">
        <v>52300</v>
      </c>
      <c r="E27" s="283">
        <v>0</v>
      </c>
      <c r="F27" s="283">
        <v>0</v>
      </c>
    </row>
    <row r="28" spans="2:6" ht="32.25" customHeight="1">
      <c r="B28" s="70" t="s">
        <v>50</v>
      </c>
      <c r="C28" s="71" t="s">
        <v>689</v>
      </c>
      <c r="D28" s="284">
        <f>-D30+D33</f>
        <v>26542.90713000018</v>
      </c>
      <c r="E28" s="284">
        <f>-E30+E33</f>
        <v>0</v>
      </c>
      <c r="F28" s="284">
        <f>-F30+F33</f>
        <v>0</v>
      </c>
    </row>
    <row r="29" spans="2:6" ht="31.5">
      <c r="B29" s="72" t="s">
        <v>1</v>
      </c>
      <c r="C29" s="73" t="s">
        <v>688</v>
      </c>
      <c r="D29" s="282">
        <f aca="true" t="shared" si="1" ref="D29:F31">D30</f>
        <v>1583986.97788</v>
      </c>
      <c r="E29" s="282">
        <f t="shared" si="1"/>
        <v>1341663.56604</v>
      </c>
      <c r="F29" s="282">
        <f t="shared" si="1"/>
        <v>1344704.3547399999</v>
      </c>
    </row>
    <row r="30" spans="2:6" ht="31.5">
      <c r="B30" s="74" t="s">
        <v>51</v>
      </c>
      <c r="C30" s="75" t="s">
        <v>52</v>
      </c>
      <c r="D30" s="285">
        <f t="shared" si="1"/>
        <v>1583986.97788</v>
      </c>
      <c r="E30" s="285">
        <f t="shared" si="1"/>
        <v>1341663.56604</v>
      </c>
      <c r="F30" s="285">
        <f t="shared" si="1"/>
        <v>1344704.3547399999</v>
      </c>
    </row>
    <row r="31" spans="2:6" ht="31.5">
      <c r="B31" s="76" t="s">
        <v>53</v>
      </c>
      <c r="C31" s="77" t="s">
        <v>122</v>
      </c>
      <c r="D31" s="283">
        <f t="shared" si="1"/>
        <v>1583986.97788</v>
      </c>
      <c r="E31" s="283">
        <f t="shared" si="1"/>
        <v>1341663.56604</v>
      </c>
      <c r="F31" s="283">
        <f t="shared" si="1"/>
        <v>1344704.3547399999</v>
      </c>
    </row>
    <row r="32" spans="2:6" ht="47.25">
      <c r="B32" s="76" t="s">
        <v>95</v>
      </c>
      <c r="C32" s="77" t="s">
        <v>104</v>
      </c>
      <c r="D32" s="283">
        <v>1583986.97788</v>
      </c>
      <c r="E32" s="283">
        <f>2!K184</f>
        <v>1341663.56604</v>
      </c>
      <c r="F32" s="283">
        <f>2!L184</f>
        <v>1344704.3547399999</v>
      </c>
    </row>
    <row r="33" spans="2:6" ht="31.5">
      <c r="B33" s="72" t="s">
        <v>54</v>
      </c>
      <c r="C33" s="73" t="s">
        <v>123</v>
      </c>
      <c r="D33" s="282">
        <f>D35</f>
        <v>1610529.88501</v>
      </c>
      <c r="E33" s="282">
        <f>E35</f>
        <v>1341663.56604</v>
      </c>
      <c r="F33" s="282">
        <f>F35</f>
        <v>1344704.35474</v>
      </c>
    </row>
    <row r="34" spans="2:6" ht="36.75" customHeight="1">
      <c r="B34" s="76" t="s">
        <v>82</v>
      </c>
      <c r="C34" s="77" t="s">
        <v>124</v>
      </c>
      <c r="D34" s="283">
        <f aca="true" t="shared" si="2" ref="D34:F35">D35</f>
        <v>1610529.88501</v>
      </c>
      <c r="E34" s="283">
        <f t="shared" si="2"/>
        <v>1341663.56604</v>
      </c>
      <c r="F34" s="283">
        <f t="shared" si="2"/>
        <v>1344704.35474</v>
      </c>
    </row>
    <row r="35" spans="2:6" ht="31.5">
      <c r="B35" s="76" t="s">
        <v>120</v>
      </c>
      <c r="C35" s="77" t="s">
        <v>119</v>
      </c>
      <c r="D35" s="286">
        <f t="shared" si="2"/>
        <v>1610529.88501</v>
      </c>
      <c r="E35" s="286">
        <f t="shared" si="2"/>
        <v>1341663.56604</v>
      </c>
      <c r="F35" s="286">
        <f t="shared" si="2"/>
        <v>1344704.35474</v>
      </c>
    </row>
    <row r="36" spans="2:6" ht="48" thickBot="1">
      <c r="B36" s="76" t="s">
        <v>96</v>
      </c>
      <c r="C36" s="257" t="s">
        <v>83</v>
      </c>
      <c r="D36" s="286">
        <f>1558229.88501+D26</f>
        <v>1610529.88501</v>
      </c>
      <c r="E36" s="286">
        <f>3!F70</f>
        <v>1341663.56604</v>
      </c>
      <c r="F36" s="286">
        <f>3!G70</f>
        <v>1344704.35474</v>
      </c>
    </row>
    <row r="37" spans="2:6" ht="16.5" thickBot="1">
      <c r="B37" s="753" t="s">
        <v>2</v>
      </c>
      <c r="C37" s="754"/>
      <c r="D37" s="287">
        <f>D22+D28+D19</f>
        <v>-25757.09286999982</v>
      </c>
      <c r="E37" s="287">
        <f>E22+E28+E19</f>
        <v>0</v>
      </c>
      <c r="F37" s="287">
        <f>F22+F28+F19</f>
        <v>0</v>
      </c>
    </row>
    <row r="39" spans="2:6" ht="38.25" customHeight="1">
      <c r="B39" s="60"/>
      <c r="C39" s="61"/>
      <c r="D39" s="62"/>
      <c r="E39" s="62"/>
      <c r="F39" s="62"/>
    </row>
    <row r="40" ht="12.75">
      <c r="B40" s="44"/>
    </row>
  </sheetData>
  <sheetProtection/>
  <mergeCells count="4">
    <mergeCell ref="B14:F14"/>
    <mergeCell ref="B15:F15"/>
    <mergeCell ref="B12:F12"/>
    <mergeCell ref="B37:C3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C24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7.625" style="0" customWidth="1"/>
    <col min="2" max="2" width="35.75390625" style="0" customWidth="1"/>
    <col min="3" max="3" width="27.875" style="0" customWidth="1"/>
  </cols>
  <sheetData>
    <row r="1" ht="15.75">
      <c r="C1" s="97" t="s">
        <v>1029</v>
      </c>
    </row>
    <row r="2" ht="15.75">
      <c r="C2" s="109" t="s">
        <v>419</v>
      </c>
    </row>
    <row r="3" ht="15.75">
      <c r="C3" s="13" t="s">
        <v>910</v>
      </c>
    </row>
    <row r="4" ht="15.75">
      <c r="C4" s="13" t="s">
        <v>839</v>
      </c>
    </row>
    <row r="5" ht="15.75">
      <c r="C5" s="109" t="s">
        <v>1101</v>
      </c>
    </row>
    <row r="7" spans="1:3" ht="15.75">
      <c r="A7" s="432"/>
      <c r="B7" s="432"/>
      <c r="C7" s="97" t="s">
        <v>1031</v>
      </c>
    </row>
    <row r="8" spans="1:3" ht="15.75">
      <c r="A8" s="433"/>
      <c r="B8" s="433"/>
      <c r="C8" s="109" t="s">
        <v>419</v>
      </c>
    </row>
    <row r="9" spans="1:3" s="26" customFormat="1" ht="15.75">
      <c r="A9" s="434"/>
      <c r="B9" s="434"/>
      <c r="C9" s="449" t="s">
        <v>839</v>
      </c>
    </row>
    <row r="10" spans="1:3" s="26" customFormat="1" ht="15.75">
      <c r="A10" s="434"/>
      <c r="B10" s="434"/>
      <c r="C10" s="232" t="s">
        <v>906</v>
      </c>
    </row>
    <row r="11" spans="1:3" s="26" customFormat="1" ht="15.75">
      <c r="A11" s="6"/>
      <c r="B11" s="6"/>
      <c r="C11" s="5"/>
    </row>
    <row r="12" spans="1:3" s="26" customFormat="1" ht="15.75">
      <c r="A12" s="6"/>
      <c r="B12" s="6"/>
      <c r="C12" s="5"/>
    </row>
    <row r="13" spans="1:3" s="1" customFormat="1" ht="48" customHeight="1">
      <c r="A13" s="794" t="s">
        <v>912</v>
      </c>
      <c r="B13" s="794"/>
      <c r="C13" s="794"/>
    </row>
    <row r="14" spans="1:3" s="1" customFormat="1" ht="16.5" customHeight="1">
      <c r="A14" s="751"/>
      <c r="B14" s="751"/>
      <c r="C14" s="112"/>
    </row>
    <row r="15" spans="1:3" ht="16.5" thickBot="1">
      <c r="A15" s="4"/>
      <c r="B15" s="4"/>
      <c r="C15" s="13" t="s">
        <v>171</v>
      </c>
    </row>
    <row r="16" spans="1:3" ht="16.5" thickBot="1">
      <c r="A16" s="113" t="s">
        <v>15</v>
      </c>
      <c r="B16" s="114" t="s">
        <v>73</v>
      </c>
      <c r="C16" s="14" t="s">
        <v>624</v>
      </c>
    </row>
    <row r="17" spans="1:3" ht="15.75">
      <c r="A17" s="27">
        <v>1</v>
      </c>
      <c r="B17" s="115" t="s">
        <v>164</v>
      </c>
      <c r="C17" s="116">
        <v>474.92</v>
      </c>
    </row>
    <row r="18" spans="1:3" ht="15.75">
      <c r="A18" s="111">
        <v>2</v>
      </c>
      <c r="B18" s="117" t="s">
        <v>165</v>
      </c>
      <c r="C18" s="36">
        <v>677.2</v>
      </c>
    </row>
    <row r="19" spans="1:3" ht="15.75">
      <c r="A19" s="111">
        <v>3</v>
      </c>
      <c r="B19" s="117" t="s">
        <v>168</v>
      </c>
      <c r="C19" s="36">
        <v>788.25</v>
      </c>
    </row>
    <row r="20" spans="1:3" ht="15.75">
      <c r="A20" s="111">
        <v>4</v>
      </c>
      <c r="B20" s="117" t="s">
        <v>169</v>
      </c>
      <c r="C20" s="36">
        <v>630.14</v>
      </c>
    </row>
    <row r="21" spans="1:3" ht="15.75">
      <c r="A21" s="111">
        <v>5</v>
      </c>
      <c r="B21" s="117" t="s">
        <v>166</v>
      </c>
      <c r="C21" s="36">
        <v>524.39</v>
      </c>
    </row>
    <row r="22" spans="1:3" ht="15.75">
      <c r="A22" s="118">
        <v>6</v>
      </c>
      <c r="B22" s="119" t="s">
        <v>167</v>
      </c>
      <c r="C22" s="36">
        <v>540.87</v>
      </c>
    </row>
    <row r="23" spans="1:3" ht="16.5" thickBot="1">
      <c r="A23" s="118">
        <v>7</v>
      </c>
      <c r="B23" s="119" t="s">
        <v>160</v>
      </c>
      <c r="C23" s="38">
        <v>2532.94</v>
      </c>
    </row>
    <row r="24" spans="1:3" ht="16.5" thickBot="1">
      <c r="A24" s="120"/>
      <c r="B24" s="121" t="s">
        <v>76</v>
      </c>
      <c r="C24" s="122">
        <f>SUM(C17:C23)</f>
        <v>6168.71</v>
      </c>
    </row>
  </sheetData>
  <sheetProtection/>
  <mergeCells count="2">
    <mergeCell ref="A14:B14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0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7.625" style="0" customWidth="1"/>
    <col min="2" max="2" width="35.75390625" style="0" customWidth="1"/>
    <col min="3" max="3" width="27.875" style="0" customWidth="1"/>
  </cols>
  <sheetData>
    <row r="1" ht="15.75">
      <c r="C1" s="97" t="s">
        <v>1030</v>
      </c>
    </row>
    <row r="2" ht="15.75">
      <c r="C2" s="109" t="s">
        <v>419</v>
      </c>
    </row>
    <row r="3" ht="15.75">
      <c r="C3" s="13" t="s">
        <v>910</v>
      </c>
    </row>
    <row r="4" ht="15.75">
      <c r="C4" s="13" t="s">
        <v>839</v>
      </c>
    </row>
    <row r="5" ht="15.75">
      <c r="C5" s="109" t="s">
        <v>1101</v>
      </c>
    </row>
    <row r="7" spans="1:3" ht="15.75">
      <c r="A7" s="432"/>
      <c r="B7" s="432"/>
      <c r="C7" s="97" t="s">
        <v>1042</v>
      </c>
    </row>
    <row r="8" spans="1:3" ht="15.75">
      <c r="A8" s="433"/>
      <c r="B8" s="433"/>
      <c r="C8" s="109" t="s">
        <v>419</v>
      </c>
    </row>
    <row r="9" spans="1:3" s="26" customFormat="1" ht="15.75">
      <c r="A9" s="434"/>
      <c r="B9" s="434"/>
      <c r="C9" s="450" t="s">
        <v>839</v>
      </c>
    </row>
    <row r="10" spans="1:3" s="26" customFormat="1" ht="15.75">
      <c r="A10" s="434"/>
      <c r="B10" s="434"/>
      <c r="C10" s="451" t="s">
        <v>906</v>
      </c>
    </row>
    <row r="11" spans="1:3" s="26" customFormat="1" ht="15.75">
      <c r="A11" s="6"/>
      <c r="B11" s="6"/>
      <c r="C11" s="5"/>
    </row>
    <row r="12" spans="1:3" s="26" customFormat="1" ht="15.75">
      <c r="A12" s="6"/>
      <c r="B12" s="6"/>
      <c r="C12" s="5"/>
    </row>
    <row r="13" spans="1:3" s="1" customFormat="1" ht="48" customHeight="1">
      <c r="A13" s="794" t="s">
        <v>1043</v>
      </c>
      <c r="B13" s="794"/>
      <c r="C13" s="794"/>
    </row>
    <row r="14" spans="1:3" s="1" customFormat="1" ht="16.5" customHeight="1">
      <c r="A14" s="751"/>
      <c r="B14" s="751"/>
      <c r="C14" s="112"/>
    </row>
    <row r="15" spans="1:3" ht="16.5" thickBot="1">
      <c r="A15" s="4"/>
      <c r="B15" s="4"/>
      <c r="C15" s="13" t="s">
        <v>171</v>
      </c>
    </row>
    <row r="16" spans="1:3" ht="16.5" thickBot="1">
      <c r="A16" s="113" t="s">
        <v>15</v>
      </c>
      <c r="B16" s="114" t="s">
        <v>73</v>
      </c>
      <c r="C16" s="14" t="s">
        <v>624</v>
      </c>
    </row>
    <row r="17" spans="1:3" ht="16.5" thickBot="1">
      <c r="A17" s="668">
        <v>1</v>
      </c>
      <c r="B17" s="665" t="s">
        <v>165</v>
      </c>
      <c r="C17" s="686">
        <v>1499.75</v>
      </c>
    </row>
    <row r="18" spans="1:3" ht="16.5" thickBot="1">
      <c r="A18" s="668">
        <v>2</v>
      </c>
      <c r="B18" s="665" t="s">
        <v>167</v>
      </c>
      <c r="C18" s="686">
        <v>603.5</v>
      </c>
    </row>
    <row r="19" spans="1:3" ht="16.5" thickBot="1">
      <c r="A19" s="452">
        <v>3</v>
      </c>
      <c r="B19" s="664" t="s">
        <v>160</v>
      </c>
      <c r="C19" s="453">
        <v>1644.984</v>
      </c>
    </row>
    <row r="20" spans="1:3" ht="16.5" thickBot="1">
      <c r="A20" s="687"/>
      <c r="B20" s="688" t="s">
        <v>76</v>
      </c>
      <c r="C20" s="689">
        <f>C19+C18+C17</f>
        <v>3748.234</v>
      </c>
    </row>
  </sheetData>
  <sheetProtection/>
  <mergeCells count="2">
    <mergeCell ref="A13:C13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7.625" style="0" customWidth="1"/>
    <col min="2" max="2" width="35.75390625" style="0" customWidth="1"/>
    <col min="3" max="3" width="27.875" style="0" customWidth="1"/>
  </cols>
  <sheetData>
    <row r="1" ht="15.75">
      <c r="C1" s="97" t="s">
        <v>1032</v>
      </c>
    </row>
    <row r="2" ht="15.75">
      <c r="C2" s="109" t="s">
        <v>419</v>
      </c>
    </row>
    <row r="3" ht="15.75">
      <c r="C3" s="13" t="s">
        <v>910</v>
      </c>
    </row>
    <row r="4" ht="15.75">
      <c r="C4" s="13" t="s">
        <v>839</v>
      </c>
    </row>
    <row r="5" ht="15.75">
      <c r="C5" s="109" t="s">
        <v>1101</v>
      </c>
    </row>
    <row r="7" spans="1:3" ht="15.75">
      <c r="A7" s="432"/>
      <c r="B7" s="432"/>
      <c r="C7" s="97" t="s">
        <v>1044</v>
      </c>
    </row>
    <row r="8" spans="1:3" ht="15.75">
      <c r="A8" s="433"/>
      <c r="B8" s="433"/>
      <c r="C8" s="109" t="s">
        <v>419</v>
      </c>
    </row>
    <row r="9" spans="1:3" s="26" customFormat="1" ht="15.75">
      <c r="A9" s="434"/>
      <c r="B9" s="434"/>
      <c r="C9" s="450" t="s">
        <v>839</v>
      </c>
    </row>
    <row r="10" spans="1:3" s="26" customFormat="1" ht="15.75">
      <c r="A10" s="434"/>
      <c r="B10" s="434"/>
      <c r="C10" s="451" t="s">
        <v>906</v>
      </c>
    </row>
    <row r="11" spans="1:3" s="26" customFormat="1" ht="15.75">
      <c r="A11" s="6"/>
      <c r="B11" s="6"/>
      <c r="C11" s="5"/>
    </row>
    <row r="12" spans="1:3" s="26" customFormat="1" ht="15.75">
      <c r="A12" s="6"/>
      <c r="B12" s="6"/>
      <c r="C12" s="5"/>
    </row>
    <row r="13" spans="1:3" s="1" customFormat="1" ht="48" customHeight="1">
      <c r="A13" s="794" t="s">
        <v>1045</v>
      </c>
      <c r="B13" s="794"/>
      <c r="C13" s="794"/>
    </row>
    <row r="14" spans="1:3" s="1" customFormat="1" ht="16.5" customHeight="1">
      <c r="A14" s="751"/>
      <c r="B14" s="751"/>
      <c r="C14" s="112"/>
    </row>
    <row r="15" spans="1:3" ht="16.5" thickBot="1">
      <c r="A15" s="4"/>
      <c r="B15" s="4"/>
      <c r="C15" s="13" t="s">
        <v>171</v>
      </c>
    </row>
    <row r="16" spans="1:3" ht="16.5" thickBot="1">
      <c r="A16" s="113" t="s">
        <v>15</v>
      </c>
      <c r="B16" s="114" t="s">
        <v>73</v>
      </c>
      <c r="C16" s="14" t="s">
        <v>624</v>
      </c>
    </row>
    <row r="17" spans="1:3" ht="16.5" thickBot="1">
      <c r="A17" s="668">
        <v>1</v>
      </c>
      <c r="B17" s="665" t="s">
        <v>168</v>
      </c>
      <c r="C17" s="686">
        <v>3.5</v>
      </c>
    </row>
    <row r="18" spans="1:3" ht="16.5" thickBot="1">
      <c r="A18" s="668">
        <v>2</v>
      </c>
      <c r="B18" s="665" t="s">
        <v>169</v>
      </c>
      <c r="C18" s="686">
        <v>2.8</v>
      </c>
    </row>
    <row r="19" spans="1:3" ht="16.5" thickBot="1">
      <c r="A19" s="668">
        <v>3</v>
      </c>
      <c r="B19" s="665" t="s">
        <v>160</v>
      </c>
      <c r="C19" s="686">
        <v>119</v>
      </c>
    </row>
    <row r="20" spans="1:3" ht="16.5" thickBot="1">
      <c r="A20" s="687"/>
      <c r="B20" s="690" t="s">
        <v>76</v>
      </c>
      <c r="C20" s="689">
        <f>C17+C18+C19</f>
        <v>125.3</v>
      </c>
    </row>
  </sheetData>
  <sheetProtection/>
  <mergeCells count="2">
    <mergeCell ref="A13:C13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3"/>
  <sheetViews>
    <sheetView zoomScalePageLayoutView="0" workbookViewId="0" topLeftCell="A2">
      <selection activeCell="G27" sqref="G27"/>
    </sheetView>
  </sheetViews>
  <sheetFormatPr defaultColWidth="9.00390625" defaultRowHeight="12.75"/>
  <cols>
    <col min="1" max="1" width="7.00390625" style="0" customWidth="1"/>
    <col min="2" max="2" width="37.625" style="0" customWidth="1"/>
    <col min="3" max="3" width="18.125" style="0" customWidth="1"/>
    <col min="4" max="4" width="14.875" style="0" customWidth="1"/>
    <col min="5" max="5" width="15.25390625" style="0" customWidth="1"/>
  </cols>
  <sheetData>
    <row r="1" spans="1:4" ht="12.75" hidden="1">
      <c r="A1" s="1"/>
      <c r="D1" s="1"/>
    </row>
    <row r="2" spans="1:4" ht="15.75">
      <c r="A2" s="1"/>
      <c r="D2" s="97" t="s">
        <v>1033</v>
      </c>
    </row>
    <row r="3" spans="1:4" ht="15.75">
      <c r="A3" s="1"/>
      <c r="D3" s="109" t="s">
        <v>419</v>
      </c>
    </row>
    <row r="4" spans="1:4" ht="15.75">
      <c r="A4" s="1"/>
      <c r="D4" s="13" t="s">
        <v>910</v>
      </c>
    </row>
    <row r="5" spans="1:4" ht="15.75">
      <c r="A5" s="1"/>
      <c r="D5" s="13" t="s">
        <v>839</v>
      </c>
    </row>
    <row r="6" spans="1:4" ht="15.75">
      <c r="A6" s="1"/>
      <c r="D6" s="109" t="s">
        <v>1100</v>
      </c>
    </row>
    <row r="7" spans="1:4" ht="12.75">
      <c r="A7" s="1"/>
      <c r="D7" s="1"/>
    </row>
    <row r="8" spans="1:4" ht="15.75">
      <c r="A8" s="1"/>
      <c r="D8" s="97" t="s">
        <v>1080</v>
      </c>
    </row>
    <row r="9" spans="1:4" ht="15.75">
      <c r="A9" s="1"/>
      <c r="D9" s="109" t="s">
        <v>419</v>
      </c>
    </row>
    <row r="10" spans="1:4" ht="15.75">
      <c r="A10" s="1"/>
      <c r="D10" s="450" t="s">
        <v>839</v>
      </c>
    </row>
    <row r="11" spans="1:4" ht="15.75" customHeight="1">
      <c r="A11" s="1"/>
      <c r="C11" s="96"/>
      <c r="D11" s="451" t="s">
        <v>906</v>
      </c>
    </row>
    <row r="12" spans="1:5" ht="15.75">
      <c r="A12" s="891" t="s">
        <v>1038</v>
      </c>
      <c r="B12" s="891"/>
      <c r="C12" s="891"/>
      <c r="D12" s="891"/>
      <c r="E12" s="4"/>
    </row>
    <row r="13" spans="1:5" ht="15.75">
      <c r="A13" s="891"/>
      <c r="B13" s="891"/>
      <c r="C13" s="891"/>
      <c r="D13" s="891"/>
      <c r="E13" s="4"/>
    </row>
    <row r="14" spans="1:5" ht="15.75">
      <c r="A14" s="891"/>
      <c r="B14" s="891"/>
      <c r="C14" s="891"/>
      <c r="D14" s="891"/>
      <c r="E14" s="4"/>
    </row>
    <row r="15" spans="1:4" ht="12.75" hidden="1">
      <c r="A15" s="891"/>
      <c r="B15" s="891"/>
      <c r="C15" s="891"/>
      <c r="D15" s="891"/>
    </row>
    <row r="16" spans="1:4" ht="12.75" hidden="1">
      <c r="A16" s="891"/>
      <c r="B16" s="891"/>
      <c r="C16" s="891"/>
      <c r="D16" s="891"/>
    </row>
    <row r="17" spans="1:4" ht="15.75">
      <c r="A17" s="666"/>
      <c r="B17" s="666"/>
      <c r="C17" s="666"/>
      <c r="D17" s="666"/>
    </row>
    <row r="18" spans="1:4" ht="15.75">
      <c r="A18" s="666"/>
      <c r="B18" s="666"/>
      <c r="C18" s="666"/>
      <c r="D18" s="666"/>
    </row>
    <row r="19" ht="15.75" customHeight="1" thickBot="1">
      <c r="D19" s="13" t="s">
        <v>170</v>
      </c>
    </row>
    <row r="20" spans="1:4" ht="12.75" customHeight="1">
      <c r="A20" s="892" t="s">
        <v>15</v>
      </c>
      <c r="B20" s="893" t="s">
        <v>1039</v>
      </c>
      <c r="C20" s="893" t="s">
        <v>1040</v>
      </c>
      <c r="D20" s="894" t="s">
        <v>624</v>
      </c>
    </row>
    <row r="21" spans="1:4" ht="15.75" customHeight="1">
      <c r="A21" s="855"/>
      <c r="B21" s="836"/>
      <c r="C21" s="836"/>
      <c r="D21" s="873"/>
    </row>
    <row r="22" spans="1:4" ht="21" customHeight="1" thickBot="1">
      <c r="A22" s="856"/>
      <c r="B22" s="837"/>
      <c r="C22" s="837"/>
      <c r="D22" s="874"/>
    </row>
    <row r="23" spans="1:4" ht="105" customHeight="1" thickBot="1">
      <c r="A23" s="228">
        <v>1</v>
      </c>
      <c r="B23" s="224" t="s">
        <v>1041</v>
      </c>
      <c r="C23" s="224" t="s">
        <v>218</v>
      </c>
      <c r="D23" s="667">
        <v>12972.51058</v>
      </c>
    </row>
  </sheetData>
  <sheetProtection/>
  <mergeCells count="5">
    <mergeCell ref="A12:D16"/>
    <mergeCell ref="A20:A22"/>
    <mergeCell ref="B20:B22"/>
    <mergeCell ref="C20:C22"/>
    <mergeCell ref="D20:D2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88"/>
  <sheetViews>
    <sheetView zoomScalePageLayoutView="0" workbookViewId="0" topLeftCell="A146">
      <selection activeCell="I177" sqref="I177"/>
    </sheetView>
  </sheetViews>
  <sheetFormatPr defaultColWidth="9.00390625" defaultRowHeight="12.75"/>
  <cols>
    <col min="1" max="1" width="6.625" style="78" customWidth="1"/>
    <col min="2" max="2" width="4.375" style="78" customWidth="1"/>
    <col min="3" max="3" width="4.875" style="78" customWidth="1"/>
    <col min="4" max="4" width="4.375" style="78" customWidth="1"/>
    <col min="5" max="5" width="6.625" style="78" customWidth="1"/>
    <col min="6" max="6" width="4.75390625" style="78" customWidth="1"/>
    <col min="7" max="8" width="6.625" style="78" customWidth="1"/>
    <col min="9" max="9" width="55.125" style="78" customWidth="1"/>
    <col min="10" max="10" width="16.75390625" style="78" customWidth="1"/>
    <col min="11" max="12" width="15.00390625" style="78" customWidth="1"/>
    <col min="13" max="16384" width="9.125" style="78" customWidth="1"/>
  </cols>
  <sheetData>
    <row r="1" ht="15.75">
      <c r="L1" s="97" t="s">
        <v>1022</v>
      </c>
    </row>
    <row r="2" ht="15.75">
      <c r="L2" s="109" t="s">
        <v>419</v>
      </c>
    </row>
    <row r="3" ht="15.75">
      <c r="L3" s="13" t="s">
        <v>910</v>
      </c>
    </row>
    <row r="4" ht="15.75">
      <c r="L4" s="13" t="s">
        <v>839</v>
      </c>
    </row>
    <row r="5" ht="15.75">
      <c r="L5" s="109" t="s">
        <v>1101</v>
      </c>
    </row>
    <row r="7" spans="1:12" ht="15.75">
      <c r="A7" s="345"/>
      <c r="B7" s="345"/>
      <c r="C7" s="345"/>
      <c r="D7" s="345"/>
      <c r="E7" s="345"/>
      <c r="F7" s="345"/>
      <c r="G7" s="345"/>
      <c r="H7" s="345"/>
      <c r="J7" s="345"/>
      <c r="K7" s="345"/>
      <c r="L7" s="346" t="s">
        <v>161</v>
      </c>
    </row>
    <row r="8" spans="1:12" ht="15.75">
      <c r="A8" s="345"/>
      <c r="B8" s="345"/>
      <c r="C8" s="345"/>
      <c r="D8" s="345"/>
      <c r="E8" s="345"/>
      <c r="F8" s="345"/>
      <c r="G8" s="345"/>
      <c r="H8" s="345"/>
      <c r="J8" s="345"/>
      <c r="K8" s="345"/>
      <c r="L8" s="232" t="s">
        <v>420</v>
      </c>
    </row>
    <row r="9" spans="1:12" ht="15.75">
      <c r="A9" s="345"/>
      <c r="B9" s="345"/>
      <c r="C9" s="345"/>
      <c r="D9" s="345"/>
      <c r="E9" s="345"/>
      <c r="F9" s="345"/>
      <c r="G9" s="345"/>
      <c r="H9" s="345"/>
      <c r="J9" s="345"/>
      <c r="K9" s="345"/>
      <c r="L9" s="232" t="s">
        <v>839</v>
      </c>
    </row>
    <row r="10" spans="1:12" ht="15.75">
      <c r="A10" s="345"/>
      <c r="B10" s="345"/>
      <c r="C10" s="345"/>
      <c r="D10" s="345"/>
      <c r="E10" s="345"/>
      <c r="F10" s="345"/>
      <c r="G10" s="345"/>
      <c r="H10" s="345"/>
      <c r="J10" s="345"/>
      <c r="K10" s="345"/>
      <c r="L10" s="232" t="s">
        <v>906</v>
      </c>
    </row>
    <row r="11" spans="1:12" ht="15.75">
      <c r="A11" s="345"/>
      <c r="B11" s="345"/>
      <c r="C11" s="345"/>
      <c r="D11" s="345"/>
      <c r="E11" s="345"/>
      <c r="F11" s="345"/>
      <c r="G11" s="345"/>
      <c r="H11" s="345"/>
      <c r="I11" s="347"/>
      <c r="J11" s="345"/>
      <c r="K11" s="345"/>
      <c r="L11" s="345"/>
    </row>
    <row r="12" spans="1:12" ht="15.75">
      <c r="A12" s="347"/>
      <c r="B12" s="347"/>
      <c r="C12" s="347"/>
      <c r="D12" s="347"/>
      <c r="E12" s="347"/>
      <c r="F12" s="347"/>
      <c r="G12" s="347"/>
      <c r="H12" s="347"/>
      <c r="I12" s="347"/>
      <c r="J12" s="348"/>
      <c r="K12" s="347"/>
      <c r="L12" s="347"/>
    </row>
    <row r="13" spans="1:12" ht="15.75">
      <c r="A13" s="758" t="s">
        <v>840</v>
      </c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</row>
    <row r="14" spans="1:12" ht="16.5" thickBot="1">
      <c r="A14" s="698"/>
      <c r="B14" s="698"/>
      <c r="C14" s="698"/>
      <c r="D14" s="698"/>
      <c r="E14" s="698"/>
      <c r="F14" s="698"/>
      <c r="G14" s="698"/>
      <c r="H14" s="698"/>
      <c r="I14" s="698"/>
      <c r="J14" s="698"/>
      <c r="K14" s="698"/>
      <c r="L14" s="698"/>
    </row>
    <row r="15" spans="1:12" ht="15.75">
      <c r="A15" s="759" t="s">
        <v>461</v>
      </c>
      <c r="B15" s="349" t="s">
        <v>4</v>
      </c>
      <c r="C15" s="350"/>
      <c r="D15" s="350"/>
      <c r="E15" s="350"/>
      <c r="F15" s="350"/>
      <c r="G15" s="350"/>
      <c r="H15" s="350"/>
      <c r="I15" s="761" t="s">
        <v>143</v>
      </c>
      <c r="J15" s="763" t="s">
        <v>632</v>
      </c>
      <c r="K15" s="765" t="s">
        <v>730</v>
      </c>
      <c r="L15" s="767" t="s">
        <v>841</v>
      </c>
    </row>
    <row r="16" spans="1:12" ht="192.75">
      <c r="A16" s="760"/>
      <c r="B16" s="351" t="s">
        <v>462</v>
      </c>
      <c r="C16" s="352" t="s">
        <v>463</v>
      </c>
      <c r="D16" s="352" t="s">
        <v>5</v>
      </c>
      <c r="E16" s="352" t="s">
        <v>6</v>
      </c>
      <c r="F16" s="352" t="s">
        <v>7</v>
      </c>
      <c r="G16" s="352" t="s">
        <v>464</v>
      </c>
      <c r="H16" s="353" t="s">
        <v>465</v>
      </c>
      <c r="I16" s="762"/>
      <c r="J16" s="764"/>
      <c r="K16" s="766"/>
      <c r="L16" s="768"/>
    </row>
    <row r="17" spans="1:12" ht="15.75">
      <c r="A17" s="354">
        <v>1</v>
      </c>
      <c r="B17" s="355">
        <v>2</v>
      </c>
      <c r="C17" s="356">
        <v>3</v>
      </c>
      <c r="D17" s="357">
        <v>4</v>
      </c>
      <c r="E17" s="356">
        <v>5</v>
      </c>
      <c r="F17" s="357">
        <v>6</v>
      </c>
      <c r="G17" s="356">
        <v>7</v>
      </c>
      <c r="H17" s="357">
        <v>8</v>
      </c>
      <c r="I17" s="358">
        <v>9</v>
      </c>
      <c r="J17" s="715">
        <v>10</v>
      </c>
      <c r="K17" s="356">
        <v>11</v>
      </c>
      <c r="L17" s="359">
        <v>12</v>
      </c>
    </row>
    <row r="18" spans="1:12" ht="15.75" customHeight="1">
      <c r="A18" s="360" t="s">
        <v>77</v>
      </c>
      <c r="B18" s="361">
        <v>1</v>
      </c>
      <c r="C18" s="361" t="s">
        <v>8</v>
      </c>
      <c r="D18" s="361" t="s">
        <v>8</v>
      </c>
      <c r="E18" s="361" t="s">
        <v>77</v>
      </c>
      <c r="F18" s="361" t="s">
        <v>8</v>
      </c>
      <c r="G18" s="361" t="s">
        <v>9</v>
      </c>
      <c r="H18" s="361" t="s">
        <v>77</v>
      </c>
      <c r="I18" s="362" t="s">
        <v>74</v>
      </c>
      <c r="J18" s="716">
        <f>J19+J29+J39+J51+J59+J62+J71+J78+J88+J93</f>
        <v>524417.2999999999</v>
      </c>
      <c r="K18" s="292">
        <f>K19+K29+K39+K51+K59+K62+K71+K78+K88+K93</f>
        <v>466036.7</v>
      </c>
      <c r="L18" s="302">
        <f>L19+L29+L39+L51+L59+L62+L71+L78+L88+L93</f>
        <v>473625.5</v>
      </c>
    </row>
    <row r="19" spans="1:12" ht="15.75">
      <c r="A19" s="360" t="s">
        <v>77</v>
      </c>
      <c r="B19" s="361" t="s">
        <v>10</v>
      </c>
      <c r="C19" s="361" t="s">
        <v>11</v>
      </c>
      <c r="D19" s="361" t="s">
        <v>8</v>
      </c>
      <c r="E19" s="361" t="s">
        <v>77</v>
      </c>
      <c r="F19" s="361" t="s">
        <v>8</v>
      </c>
      <c r="G19" s="361" t="s">
        <v>9</v>
      </c>
      <c r="H19" s="361" t="s">
        <v>77</v>
      </c>
      <c r="I19" s="362" t="s">
        <v>145</v>
      </c>
      <c r="J19" s="716">
        <f>J20+J23</f>
        <v>405605.13</v>
      </c>
      <c r="K19" s="292">
        <f>K20+K23</f>
        <v>355895</v>
      </c>
      <c r="L19" s="302">
        <f>L20+L23</f>
        <v>362071</v>
      </c>
    </row>
    <row r="20" spans="1:12" ht="15.75">
      <c r="A20" s="360" t="s">
        <v>146</v>
      </c>
      <c r="B20" s="361" t="s">
        <v>10</v>
      </c>
      <c r="C20" s="361" t="s">
        <v>11</v>
      </c>
      <c r="D20" s="361" t="s">
        <v>11</v>
      </c>
      <c r="E20" s="361" t="s">
        <v>77</v>
      </c>
      <c r="F20" s="361" t="s">
        <v>8</v>
      </c>
      <c r="G20" s="361" t="s">
        <v>9</v>
      </c>
      <c r="H20" s="361" t="s">
        <v>147</v>
      </c>
      <c r="I20" s="362" t="s">
        <v>148</v>
      </c>
      <c r="J20" s="716">
        <f aca="true" t="shared" si="0" ref="J20:L21">J21</f>
        <v>230387.53</v>
      </c>
      <c r="K20" s="292">
        <f t="shared" si="0"/>
        <v>185580</v>
      </c>
      <c r="L20" s="302">
        <f t="shared" si="0"/>
        <v>187300</v>
      </c>
    </row>
    <row r="21" spans="1:12" ht="47.25">
      <c r="A21" s="363" t="s">
        <v>146</v>
      </c>
      <c r="B21" s="364" t="s">
        <v>10</v>
      </c>
      <c r="C21" s="364" t="s">
        <v>11</v>
      </c>
      <c r="D21" s="364" t="s">
        <v>11</v>
      </c>
      <c r="E21" s="364" t="s">
        <v>149</v>
      </c>
      <c r="F21" s="364" t="s">
        <v>8</v>
      </c>
      <c r="G21" s="364" t="s">
        <v>9</v>
      </c>
      <c r="H21" s="364" t="s">
        <v>147</v>
      </c>
      <c r="I21" s="275" t="s">
        <v>142</v>
      </c>
      <c r="J21" s="717">
        <f t="shared" si="0"/>
        <v>230387.53</v>
      </c>
      <c r="K21" s="295">
        <f t="shared" si="0"/>
        <v>185580</v>
      </c>
      <c r="L21" s="303">
        <f t="shared" si="0"/>
        <v>187300</v>
      </c>
    </row>
    <row r="22" spans="1:12" ht="63">
      <c r="A22" s="365" t="s">
        <v>146</v>
      </c>
      <c r="B22" s="366" t="s">
        <v>10</v>
      </c>
      <c r="C22" s="366" t="s">
        <v>11</v>
      </c>
      <c r="D22" s="366" t="s">
        <v>11</v>
      </c>
      <c r="E22" s="366" t="s">
        <v>150</v>
      </c>
      <c r="F22" s="366" t="s">
        <v>151</v>
      </c>
      <c r="G22" s="366" t="s">
        <v>9</v>
      </c>
      <c r="H22" s="366" t="s">
        <v>147</v>
      </c>
      <c r="I22" s="276" t="s">
        <v>633</v>
      </c>
      <c r="J22" s="718">
        <v>230387.53</v>
      </c>
      <c r="K22" s="291">
        <v>185580</v>
      </c>
      <c r="L22" s="304">
        <v>187300</v>
      </c>
    </row>
    <row r="23" spans="1:12" ht="15.75">
      <c r="A23" s="360" t="s">
        <v>146</v>
      </c>
      <c r="B23" s="361" t="s">
        <v>10</v>
      </c>
      <c r="C23" s="361" t="s">
        <v>11</v>
      </c>
      <c r="D23" s="361" t="s">
        <v>151</v>
      </c>
      <c r="E23" s="361" t="s">
        <v>77</v>
      </c>
      <c r="F23" s="361" t="s">
        <v>11</v>
      </c>
      <c r="G23" s="361" t="s">
        <v>9</v>
      </c>
      <c r="H23" s="361" t="s">
        <v>147</v>
      </c>
      <c r="I23" s="362" t="s">
        <v>152</v>
      </c>
      <c r="J23" s="719">
        <f>J24+J25+J26+J27+J28</f>
        <v>175217.6</v>
      </c>
      <c r="K23" s="293">
        <f>K24+K25+K26+K27+K28</f>
        <v>170315</v>
      </c>
      <c r="L23" s="305">
        <f>L24+L25+L26+L27+L28</f>
        <v>174771</v>
      </c>
    </row>
    <row r="24" spans="1:12" ht="94.5">
      <c r="A24" s="365" t="s">
        <v>146</v>
      </c>
      <c r="B24" s="366" t="s">
        <v>10</v>
      </c>
      <c r="C24" s="366" t="s">
        <v>11</v>
      </c>
      <c r="D24" s="366" t="s">
        <v>151</v>
      </c>
      <c r="E24" s="366" t="s">
        <v>149</v>
      </c>
      <c r="F24" s="366" t="s">
        <v>11</v>
      </c>
      <c r="G24" s="366" t="s">
        <v>9</v>
      </c>
      <c r="H24" s="366" t="s">
        <v>147</v>
      </c>
      <c r="I24" s="276" t="s">
        <v>421</v>
      </c>
      <c r="J24" s="718">
        <f>159979.6+672</f>
        <v>160651.6</v>
      </c>
      <c r="K24" s="291">
        <v>164166</v>
      </c>
      <c r="L24" s="304">
        <v>168437</v>
      </c>
    </row>
    <row r="25" spans="1:12" ht="141.75">
      <c r="A25" s="365" t="s">
        <v>146</v>
      </c>
      <c r="B25" s="366" t="s">
        <v>10</v>
      </c>
      <c r="C25" s="366" t="s">
        <v>11</v>
      </c>
      <c r="D25" s="366" t="s">
        <v>151</v>
      </c>
      <c r="E25" s="366" t="s">
        <v>153</v>
      </c>
      <c r="F25" s="366" t="s">
        <v>11</v>
      </c>
      <c r="G25" s="366" t="s">
        <v>9</v>
      </c>
      <c r="H25" s="366" t="s">
        <v>147</v>
      </c>
      <c r="I25" s="274" t="s">
        <v>105</v>
      </c>
      <c r="J25" s="718">
        <v>7373</v>
      </c>
      <c r="K25" s="291">
        <v>2324</v>
      </c>
      <c r="L25" s="304">
        <v>2395</v>
      </c>
    </row>
    <row r="26" spans="1:12" ht="63">
      <c r="A26" s="365" t="s">
        <v>146</v>
      </c>
      <c r="B26" s="366" t="s">
        <v>10</v>
      </c>
      <c r="C26" s="366" t="s">
        <v>11</v>
      </c>
      <c r="D26" s="366" t="s">
        <v>151</v>
      </c>
      <c r="E26" s="366" t="s">
        <v>118</v>
      </c>
      <c r="F26" s="366" t="s">
        <v>11</v>
      </c>
      <c r="G26" s="366" t="s">
        <v>9</v>
      </c>
      <c r="H26" s="366" t="s">
        <v>147</v>
      </c>
      <c r="I26" s="274" t="s">
        <v>29</v>
      </c>
      <c r="J26" s="718">
        <v>497</v>
      </c>
      <c r="K26" s="291">
        <v>512</v>
      </c>
      <c r="L26" s="304">
        <v>527</v>
      </c>
    </row>
    <row r="27" spans="1:12" ht="81" customHeight="1">
      <c r="A27" s="365" t="s">
        <v>146</v>
      </c>
      <c r="B27" s="366" t="s">
        <v>10</v>
      </c>
      <c r="C27" s="366" t="s">
        <v>11</v>
      </c>
      <c r="D27" s="366" t="s">
        <v>151</v>
      </c>
      <c r="E27" s="366" t="s">
        <v>154</v>
      </c>
      <c r="F27" s="366" t="s">
        <v>11</v>
      </c>
      <c r="G27" s="366" t="s">
        <v>9</v>
      </c>
      <c r="H27" s="366" t="s">
        <v>147</v>
      </c>
      <c r="I27" s="274" t="s">
        <v>634</v>
      </c>
      <c r="J27" s="718">
        <v>1746</v>
      </c>
      <c r="K27" s="291">
        <v>1798</v>
      </c>
      <c r="L27" s="304">
        <v>1852</v>
      </c>
    </row>
    <row r="28" spans="1:12" ht="131.25" customHeight="1">
      <c r="A28" s="365" t="s">
        <v>146</v>
      </c>
      <c r="B28" s="366" t="s">
        <v>10</v>
      </c>
      <c r="C28" s="366" t="s">
        <v>11</v>
      </c>
      <c r="D28" s="366" t="s">
        <v>151</v>
      </c>
      <c r="E28" s="366" t="s">
        <v>653</v>
      </c>
      <c r="F28" s="366" t="s">
        <v>11</v>
      </c>
      <c r="G28" s="366" t="s">
        <v>9</v>
      </c>
      <c r="H28" s="366" t="s">
        <v>147</v>
      </c>
      <c r="I28" s="367" t="s">
        <v>842</v>
      </c>
      <c r="J28" s="718">
        <v>4950</v>
      </c>
      <c r="K28" s="291">
        <v>1515</v>
      </c>
      <c r="L28" s="304">
        <v>1560</v>
      </c>
    </row>
    <row r="29" spans="1:12" ht="51" customHeight="1">
      <c r="A29" s="368" t="s">
        <v>180</v>
      </c>
      <c r="B29" s="369" t="s">
        <v>10</v>
      </c>
      <c r="C29" s="369" t="s">
        <v>109</v>
      </c>
      <c r="D29" s="369" t="s">
        <v>8</v>
      </c>
      <c r="E29" s="369" t="s">
        <v>77</v>
      </c>
      <c r="F29" s="369" t="s">
        <v>8</v>
      </c>
      <c r="G29" s="369" t="s">
        <v>9</v>
      </c>
      <c r="H29" s="369" t="s">
        <v>77</v>
      </c>
      <c r="I29" s="370" t="s">
        <v>437</v>
      </c>
      <c r="J29" s="716">
        <f>J30</f>
        <v>19.429</v>
      </c>
      <c r="K29" s="292">
        <f>K30</f>
        <v>19.9</v>
      </c>
      <c r="L29" s="302">
        <f>L30</f>
        <v>20.5</v>
      </c>
    </row>
    <row r="30" spans="1:12" ht="47.25">
      <c r="A30" s="363" t="s">
        <v>180</v>
      </c>
      <c r="B30" s="364" t="s">
        <v>10</v>
      </c>
      <c r="C30" s="364" t="s">
        <v>109</v>
      </c>
      <c r="D30" s="364" t="s">
        <v>151</v>
      </c>
      <c r="E30" s="364" t="s">
        <v>77</v>
      </c>
      <c r="F30" s="364" t="s">
        <v>11</v>
      </c>
      <c r="G30" s="364" t="s">
        <v>9</v>
      </c>
      <c r="H30" s="364" t="s">
        <v>147</v>
      </c>
      <c r="I30" s="701" t="s">
        <v>438</v>
      </c>
      <c r="J30" s="717">
        <f>J31+J33+J35+J37</f>
        <v>19.429</v>
      </c>
      <c r="K30" s="295">
        <f>K31+K33+K35+K37</f>
        <v>19.9</v>
      </c>
      <c r="L30" s="303">
        <f>L31+L33+L35+L37</f>
        <v>20.5</v>
      </c>
    </row>
    <row r="31" spans="1:12" ht="110.25" customHeight="1">
      <c r="A31" s="363" t="s">
        <v>180</v>
      </c>
      <c r="B31" s="364" t="s">
        <v>10</v>
      </c>
      <c r="C31" s="364" t="s">
        <v>109</v>
      </c>
      <c r="D31" s="364" t="s">
        <v>151</v>
      </c>
      <c r="E31" s="364" t="s">
        <v>439</v>
      </c>
      <c r="F31" s="364" t="s">
        <v>11</v>
      </c>
      <c r="G31" s="364" t="s">
        <v>9</v>
      </c>
      <c r="H31" s="364" t="s">
        <v>147</v>
      </c>
      <c r="I31" s="701" t="s">
        <v>440</v>
      </c>
      <c r="J31" s="717">
        <f>J32</f>
        <v>8.8</v>
      </c>
      <c r="K31" s="295">
        <f>K32</f>
        <v>8.9</v>
      </c>
      <c r="L31" s="303">
        <f>L32</f>
        <v>9</v>
      </c>
    </row>
    <row r="32" spans="1:12" ht="141.75">
      <c r="A32" s="365" t="s">
        <v>180</v>
      </c>
      <c r="B32" s="366" t="s">
        <v>10</v>
      </c>
      <c r="C32" s="366" t="s">
        <v>109</v>
      </c>
      <c r="D32" s="366" t="s">
        <v>151</v>
      </c>
      <c r="E32" s="366" t="s">
        <v>607</v>
      </c>
      <c r="F32" s="366" t="s">
        <v>11</v>
      </c>
      <c r="G32" s="366" t="s">
        <v>9</v>
      </c>
      <c r="H32" s="366" t="s">
        <v>147</v>
      </c>
      <c r="I32" s="274" t="s">
        <v>635</v>
      </c>
      <c r="J32" s="718">
        <v>8.8</v>
      </c>
      <c r="K32" s="291">
        <v>8.9</v>
      </c>
      <c r="L32" s="304">
        <v>9</v>
      </c>
    </row>
    <row r="33" spans="1:12" ht="110.25">
      <c r="A33" s="363" t="s">
        <v>180</v>
      </c>
      <c r="B33" s="364" t="s">
        <v>10</v>
      </c>
      <c r="C33" s="364" t="s">
        <v>109</v>
      </c>
      <c r="D33" s="364" t="s">
        <v>151</v>
      </c>
      <c r="E33" s="364" t="s">
        <v>194</v>
      </c>
      <c r="F33" s="364" t="s">
        <v>11</v>
      </c>
      <c r="G33" s="364" t="s">
        <v>9</v>
      </c>
      <c r="H33" s="364" t="s">
        <v>147</v>
      </c>
      <c r="I33" s="701" t="s">
        <v>441</v>
      </c>
      <c r="J33" s="717">
        <f>J34</f>
        <v>0.029</v>
      </c>
      <c r="K33" s="295">
        <f>K34</f>
        <v>0</v>
      </c>
      <c r="L33" s="303">
        <f>L34</f>
        <v>0.1</v>
      </c>
    </row>
    <row r="34" spans="1:12" ht="157.5">
      <c r="A34" s="365" t="s">
        <v>180</v>
      </c>
      <c r="B34" s="366" t="s">
        <v>10</v>
      </c>
      <c r="C34" s="366" t="s">
        <v>109</v>
      </c>
      <c r="D34" s="366" t="s">
        <v>151</v>
      </c>
      <c r="E34" s="366" t="s">
        <v>608</v>
      </c>
      <c r="F34" s="366" t="s">
        <v>11</v>
      </c>
      <c r="G34" s="366" t="s">
        <v>9</v>
      </c>
      <c r="H34" s="366" t="s">
        <v>147</v>
      </c>
      <c r="I34" s="274" t="s">
        <v>636</v>
      </c>
      <c r="J34" s="718">
        <v>0.029</v>
      </c>
      <c r="K34" s="291">
        <v>0</v>
      </c>
      <c r="L34" s="304">
        <v>0.1</v>
      </c>
    </row>
    <row r="35" spans="1:12" ht="94.5">
      <c r="A35" s="365" t="s">
        <v>180</v>
      </c>
      <c r="B35" s="366" t="s">
        <v>10</v>
      </c>
      <c r="C35" s="366" t="s">
        <v>109</v>
      </c>
      <c r="D35" s="366" t="s">
        <v>151</v>
      </c>
      <c r="E35" s="366" t="s">
        <v>442</v>
      </c>
      <c r="F35" s="366" t="s">
        <v>11</v>
      </c>
      <c r="G35" s="366" t="s">
        <v>9</v>
      </c>
      <c r="H35" s="366" t="s">
        <v>147</v>
      </c>
      <c r="I35" s="274" t="s">
        <v>443</v>
      </c>
      <c r="J35" s="718">
        <f>J36</f>
        <v>11.7</v>
      </c>
      <c r="K35" s="291">
        <f>K36</f>
        <v>12.1</v>
      </c>
      <c r="L35" s="304">
        <f>L36</f>
        <v>12.6</v>
      </c>
    </row>
    <row r="36" spans="1:12" ht="157.5">
      <c r="A36" s="363" t="s">
        <v>180</v>
      </c>
      <c r="B36" s="364" t="s">
        <v>10</v>
      </c>
      <c r="C36" s="364" t="s">
        <v>109</v>
      </c>
      <c r="D36" s="364" t="s">
        <v>151</v>
      </c>
      <c r="E36" s="364" t="s">
        <v>609</v>
      </c>
      <c r="F36" s="364" t="s">
        <v>11</v>
      </c>
      <c r="G36" s="364" t="s">
        <v>9</v>
      </c>
      <c r="H36" s="364" t="s">
        <v>147</v>
      </c>
      <c r="I36" s="701" t="s">
        <v>637</v>
      </c>
      <c r="J36" s="717">
        <v>11.7</v>
      </c>
      <c r="K36" s="295">
        <v>12.1</v>
      </c>
      <c r="L36" s="303">
        <v>12.6</v>
      </c>
    </row>
    <row r="37" spans="1:12" ht="94.5">
      <c r="A37" s="363" t="s">
        <v>180</v>
      </c>
      <c r="B37" s="364" t="s">
        <v>10</v>
      </c>
      <c r="C37" s="364" t="s">
        <v>109</v>
      </c>
      <c r="D37" s="364" t="s">
        <v>151</v>
      </c>
      <c r="E37" s="364" t="s">
        <v>444</v>
      </c>
      <c r="F37" s="364" t="s">
        <v>11</v>
      </c>
      <c r="G37" s="364" t="s">
        <v>9</v>
      </c>
      <c r="H37" s="364" t="s">
        <v>147</v>
      </c>
      <c r="I37" s="701" t="s">
        <v>445</v>
      </c>
      <c r="J37" s="717">
        <f>J38</f>
        <v>-1.1</v>
      </c>
      <c r="K37" s="295">
        <f>K38</f>
        <v>-1.1</v>
      </c>
      <c r="L37" s="303">
        <f>L38</f>
        <v>-1.2</v>
      </c>
    </row>
    <row r="38" spans="1:12" ht="141.75">
      <c r="A38" s="365" t="s">
        <v>180</v>
      </c>
      <c r="B38" s="366" t="s">
        <v>10</v>
      </c>
      <c r="C38" s="366" t="s">
        <v>109</v>
      </c>
      <c r="D38" s="366" t="s">
        <v>151</v>
      </c>
      <c r="E38" s="366" t="s">
        <v>610</v>
      </c>
      <c r="F38" s="366" t="s">
        <v>11</v>
      </c>
      <c r="G38" s="366" t="s">
        <v>9</v>
      </c>
      <c r="H38" s="366" t="s">
        <v>147</v>
      </c>
      <c r="I38" s="274" t="s">
        <v>638</v>
      </c>
      <c r="J38" s="718">
        <v>-1.1</v>
      </c>
      <c r="K38" s="291">
        <v>-1.1</v>
      </c>
      <c r="L38" s="304">
        <v>-1.2</v>
      </c>
    </row>
    <row r="39" spans="1:12" ht="15.75">
      <c r="A39" s="360" t="s">
        <v>146</v>
      </c>
      <c r="B39" s="361" t="s">
        <v>10</v>
      </c>
      <c r="C39" s="361" t="s">
        <v>155</v>
      </c>
      <c r="D39" s="361" t="s">
        <v>8</v>
      </c>
      <c r="E39" s="361" t="s">
        <v>77</v>
      </c>
      <c r="F39" s="361" t="s">
        <v>8</v>
      </c>
      <c r="G39" s="361" t="s">
        <v>9</v>
      </c>
      <c r="H39" s="361" t="s">
        <v>77</v>
      </c>
      <c r="I39" s="362" t="s">
        <v>156</v>
      </c>
      <c r="J39" s="716">
        <f>J40+J49+J47+J45</f>
        <v>52388.816</v>
      </c>
      <c r="K39" s="292">
        <f>K40+K49+K47</f>
        <v>49805</v>
      </c>
      <c r="L39" s="302">
        <f>L40+L49+L47</f>
        <v>50505.5</v>
      </c>
    </row>
    <row r="40" spans="1:12" ht="31.5">
      <c r="A40" s="365" t="s">
        <v>146</v>
      </c>
      <c r="B40" s="366" t="s">
        <v>10</v>
      </c>
      <c r="C40" s="366" t="s">
        <v>155</v>
      </c>
      <c r="D40" s="366" t="s">
        <v>11</v>
      </c>
      <c r="E40" s="366" t="s">
        <v>77</v>
      </c>
      <c r="F40" s="366" t="s">
        <v>8</v>
      </c>
      <c r="G40" s="366" t="s">
        <v>9</v>
      </c>
      <c r="H40" s="366" t="s">
        <v>147</v>
      </c>
      <c r="I40" s="274" t="s">
        <v>639</v>
      </c>
      <c r="J40" s="718">
        <f>J41+J43</f>
        <v>40400</v>
      </c>
      <c r="K40" s="291">
        <f>K41+K43</f>
        <v>37800</v>
      </c>
      <c r="L40" s="304">
        <f>L41+L43</f>
        <v>38300</v>
      </c>
    </row>
    <row r="41" spans="1:12" ht="31.5">
      <c r="A41" s="365" t="s">
        <v>146</v>
      </c>
      <c r="B41" s="366" t="s">
        <v>10</v>
      </c>
      <c r="C41" s="366" t="s">
        <v>155</v>
      </c>
      <c r="D41" s="366" t="s">
        <v>11</v>
      </c>
      <c r="E41" s="366" t="s">
        <v>149</v>
      </c>
      <c r="F41" s="366" t="s">
        <v>11</v>
      </c>
      <c r="G41" s="366" t="s">
        <v>9</v>
      </c>
      <c r="H41" s="366" t="s">
        <v>147</v>
      </c>
      <c r="I41" s="274" t="s">
        <v>640</v>
      </c>
      <c r="J41" s="718">
        <f>J42</f>
        <v>24500</v>
      </c>
      <c r="K41" s="291">
        <f>K42</f>
        <v>21800</v>
      </c>
      <c r="L41" s="304">
        <f>L42</f>
        <v>22100</v>
      </c>
    </row>
    <row r="42" spans="1:12" ht="31.5">
      <c r="A42" s="365" t="s">
        <v>146</v>
      </c>
      <c r="B42" s="366" t="s">
        <v>10</v>
      </c>
      <c r="C42" s="366" t="s">
        <v>155</v>
      </c>
      <c r="D42" s="366" t="s">
        <v>11</v>
      </c>
      <c r="E42" s="366" t="s">
        <v>641</v>
      </c>
      <c r="F42" s="366" t="s">
        <v>11</v>
      </c>
      <c r="G42" s="366" t="s">
        <v>9</v>
      </c>
      <c r="H42" s="366" t="s">
        <v>147</v>
      </c>
      <c r="I42" s="274" t="s">
        <v>640</v>
      </c>
      <c r="J42" s="718">
        <v>24500</v>
      </c>
      <c r="K42" s="291">
        <v>21800</v>
      </c>
      <c r="L42" s="304">
        <v>22100</v>
      </c>
    </row>
    <row r="43" spans="1:12" ht="47.25">
      <c r="A43" s="365" t="s">
        <v>146</v>
      </c>
      <c r="B43" s="366" t="s">
        <v>10</v>
      </c>
      <c r="C43" s="366" t="s">
        <v>155</v>
      </c>
      <c r="D43" s="366" t="s">
        <v>11</v>
      </c>
      <c r="E43" s="366" t="s">
        <v>153</v>
      </c>
      <c r="F43" s="366" t="s">
        <v>11</v>
      </c>
      <c r="G43" s="366" t="s">
        <v>9</v>
      </c>
      <c r="H43" s="366" t="s">
        <v>147</v>
      </c>
      <c r="I43" s="274" t="s">
        <v>642</v>
      </c>
      <c r="J43" s="718">
        <f>J44</f>
        <v>15900</v>
      </c>
      <c r="K43" s="291">
        <f>K44</f>
        <v>16000</v>
      </c>
      <c r="L43" s="304">
        <f>L44</f>
        <v>16200</v>
      </c>
    </row>
    <row r="44" spans="1:12" ht="78.75">
      <c r="A44" s="365" t="s">
        <v>146</v>
      </c>
      <c r="B44" s="366" t="s">
        <v>10</v>
      </c>
      <c r="C44" s="366" t="s">
        <v>155</v>
      </c>
      <c r="D44" s="366" t="s">
        <v>11</v>
      </c>
      <c r="E44" s="366" t="s">
        <v>643</v>
      </c>
      <c r="F44" s="366" t="s">
        <v>11</v>
      </c>
      <c r="G44" s="366" t="s">
        <v>9</v>
      </c>
      <c r="H44" s="366" t="s">
        <v>147</v>
      </c>
      <c r="I44" s="274" t="s">
        <v>644</v>
      </c>
      <c r="J44" s="718">
        <v>15900</v>
      </c>
      <c r="K44" s="291">
        <v>16000</v>
      </c>
      <c r="L44" s="304">
        <v>16200</v>
      </c>
    </row>
    <row r="45" spans="1:12" ht="31.5">
      <c r="A45" s="363" t="s">
        <v>146</v>
      </c>
      <c r="B45" s="364" t="s">
        <v>10</v>
      </c>
      <c r="C45" s="364" t="s">
        <v>155</v>
      </c>
      <c r="D45" s="364" t="s">
        <v>151</v>
      </c>
      <c r="E45" s="364" t="s">
        <v>77</v>
      </c>
      <c r="F45" s="364" t="s">
        <v>151</v>
      </c>
      <c r="G45" s="364" t="s">
        <v>9</v>
      </c>
      <c r="H45" s="364" t="s">
        <v>147</v>
      </c>
      <c r="I45" s="702" t="s">
        <v>1084</v>
      </c>
      <c r="J45" s="717">
        <f>J46</f>
        <v>81.895</v>
      </c>
      <c r="K45" s="295">
        <v>0</v>
      </c>
      <c r="L45" s="303">
        <v>0</v>
      </c>
    </row>
    <row r="46" spans="1:12" ht="31.5">
      <c r="A46" s="365" t="s">
        <v>146</v>
      </c>
      <c r="B46" s="366" t="s">
        <v>10</v>
      </c>
      <c r="C46" s="366" t="s">
        <v>155</v>
      </c>
      <c r="D46" s="366" t="s">
        <v>151</v>
      </c>
      <c r="E46" s="366" t="s">
        <v>149</v>
      </c>
      <c r="F46" s="366" t="s">
        <v>151</v>
      </c>
      <c r="G46" s="366" t="s">
        <v>9</v>
      </c>
      <c r="H46" s="366" t="s">
        <v>147</v>
      </c>
      <c r="I46" s="703" t="s">
        <v>1084</v>
      </c>
      <c r="J46" s="718">
        <v>81.895</v>
      </c>
      <c r="K46" s="291">
        <v>0</v>
      </c>
      <c r="L46" s="304">
        <v>0</v>
      </c>
    </row>
    <row r="47" spans="1:12" ht="15.75">
      <c r="A47" s="363" t="s">
        <v>146</v>
      </c>
      <c r="B47" s="364" t="s">
        <v>10</v>
      </c>
      <c r="C47" s="364" t="s">
        <v>155</v>
      </c>
      <c r="D47" s="364" t="s">
        <v>109</v>
      </c>
      <c r="E47" s="364" t="s">
        <v>77</v>
      </c>
      <c r="F47" s="364" t="s">
        <v>11</v>
      </c>
      <c r="G47" s="364" t="s">
        <v>9</v>
      </c>
      <c r="H47" s="364" t="s">
        <v>147</v>
      </c>
      <c r="I47" s="704" t="s">
        <v>38</v>
      </c>
      <c r="J47" s="717">
        <f>J48</f>
        <v>6.921</v>
      </c>
      <c r="K47" s="295">
        <f>K48</f>
        <v>5</v>
      </c>
      <c r="L47" s="303">
        <f>L48</f>
        <v>5.5</v>
      </c>
    </row>
    <row r="48" spans="1:12" ht="15.75">
      <c r="A48" s="365" t="s">
        <v>146</v>
      </c>
      <c r="B48" s="366" t="s">
        <v>10</v>
      </c>
      <c r="C48" s="366" t="s">
        <v>155</v>
      </c>
      <c r="D48" s="366" t="s">
        <v>109</v>
      </c>
      <c r="E48" s="366" t="s">
        <v>149</v>
      </c>
      <c r="F48" s="366" t="s">
        <v>11</v>
      </c>
      <c r="G48" s="366" t="s">
        <v>9</v>
      </c>
      <c r="H48" s="366" t="s">
        <v>147</v>
      </c>
      <c r="I48" s="371" t="s">
        <v>38</v>
      </c>
      <c r="J48" s="718">
        <v>6.921</v>
      </c>
      <c r="K48" s="291">
        <v>5</v>
      </c>
      <c r="L48" s="304">
        <v>5.5</v>
      </c>
    </row>
    <row r="49" spans="1:12" ht="31.5">
      <c r="A49" s="365" t="s">
        <v>146</v>
      </c>
      <c r="B49" s="366">
        <v>1</v>
      </c>
      <c r="C49" s="366" t="s">
        <v>155</v>
      </c>
      <c r="D49" s="366" t="s">
        <v>116</v>
      </c>
      <c r="E49" s="366" t="s">
        <v>77</v>
      </c>
      <c r="F49" s="366" t="s">
        <v>151</v>
      </c>
      <c r="G49" s="366" t="s">
        <v>9</v>
      </c>
      <c r="H49" s="366">
        <v>110</v>
      </c>
      <c r="I49" s="274" t="s">
        <v>181</v>
      </c>
      <c r="J49" s="718">
        <f>J50</f>
        <v>11900</v>
      </c>
      <c r="K49" s="291">
        <f>K50</f>
        <v>12000</v>
      </c>
      <c r="L49" s="304">
        <f>L50</f>
        <v>12200</v>
      </c>
    </row>
    <row r="50" spans="1:12" ht="47.25">
      <c r="A50" s="365">
        <v>182</v>
      </c>
      <c r="B50" s="366">
        <v>1</v>
      </c>
      <c r="C50" s="366" t="s">
        <v>155</v>
      </c>
      <c r="D50" s="366" t="s">
        <v>116</v>
      </c>
      <c r="E50" s="366" t="s">
        <v>153</v>
      </c>
      <c r="F50" s="366" t="s">
        <v>151</v>
      </c>
      <c r="G50" s="366" t="s">
        <v>9</v>
      </c>
      <c r="H50" s="366">
        <v>110</v>
      </c>
      <c r="I50" s="274" t="s">
        <v>182</v>
      </c>
      <c r="J50" s="718">
        <v>11900</v>
      </c>
      <c r="K50" s="291">
        <v>12000</v>
      </c>
      <c r="L50" s="304">
        <v>12200</v>
      </c>
    </row>
    <row r="51" spans="1:12" ht="15.75">
      <c r="A51" s="360" t="s">
        <v>146</v>
      </c>
      <c r="B51" s="361" t="s">
        <v>10</v>
      </c>
      <c r="C51" s="361" t="s">
        <v>107</v>
      </c>
      <c r="D51" s="361" t="s">
        <v>8</v>
      </c>
      <c r="E51" s="361" t="s">
        <v>77</v>
      </c>
      <c r="F51" s="361" t="s">
        <v>8</v>
      </c>
      <c r="G51" s="361" t="s">
        <v>9</v>
      </c>
      <c r="H51" s="361" t="s">
        <v>77</v>
      </c>
      <c r="I51" s="362" t="s">
        <v>108</v>
      </c>
      <c r="J51" s="716">
        <f>J52+J54</f>
        <v>418</v>
      </c>
      <c r="K51" s="292">
        <f>K52+K54</f>
        <v>420</v>
      </c>
      <c r="L51" s="302">
        <f>L52+L54</f>
        <v>424</v>
      </c>
    </row>
    <row r="52" spans="1:12" ht="15.75">
      <c r="A52" s="360" t="s">
        <v>146</v>
      </c>
      <c r="B52" s="361">
        <v>1</v>
      </c>
      <c r="C52" s="361" t="s">
        <v>107</v>
      </c>
      <c r="D52" s="361" t="s">
        <v>11</v>
      </c>
      <c r="E52" s="361" t="s">
        <v>77</v>
      </c>
      <c r="F52" s="361" t="s">
        <v>8</v>
      </c>
      <c r="G52" s="361" t="s">
        <v>9</v>
      </c>
      <c r="H52" s="361">
        <v>110</v>
      </c>
      <c r="I52" s="372" t="s">
        <v>183</v>
      </c>
      <c r="J52" s="716">
        <f>J53</f>
        <v>10</v>
      </c>
      <c r="K52" s="292">
        <f>K53</f>
        <v>10</v>
      </c>
      <c r="L52" s="302">
        <f>L53</f>
        <v>10</v>
      </c>
    </row>
    <row r="53" spans="1:12" ht="63">
      <c r="A53" s="365">
        <v>182</v>
      </c>
      <c r="B53" s="366">
        <v>1</v>
      </c>
      <c r="C53" s="366" t="s">
        <v>107</v>
      </c>
      <c r="D53" s="366" t="s">
        <v>11</v>
      </c>
      <c r="E53" s="366" t="s">
        <v>118</v>
      </c>
      <c r="F53" s="366" t="s">
        <v>155</v>
      </c>
      <c r="G53" s="366" t="s">
        <v>9</v>
      </c>
      <c r="H53" s="366">
        <v>110</v>
      </c>
      <c r="I53" s="274" t="s">
        <v>645</v>
      </c>
      <c r="J53" s="718">
        <v>10</v>
      </c>
      <c r="K53" s="291">
        <v>10</v>
      </c>
      <c r="L53" s="304">
        <v>10</v>
      </c>
    </row>
    <row r="54" spans="1:12" ht="15.75">
      <c r="A54" s="360" t="s">
        <v>146</v>
      </c>
      <c r="B54" s="361" t="s">
        <v>10</v>
      </c>
      <c r="C54" s="361" t="s">
        <v>107</v>
      </c>
      <c r="D54" s="361" t="s">
        <v>107</v>
      </c>
      <c r="E54" s="361" t="s">
        <v>77</v>
      </c>
      <c r="F54" s="361" t="s">
        <v>8</v>
      </c>
      <c r="G54" s="361" t="s">
        <v>9</v>
      </c>
      <c r="H54" s="361" t="s">
        <v>147</v>
      </c>
      <c r="I54" s="373" t="s">
        <v>110</v>
      </c>
      <c r="J54" s="719">
        <f>J55+J57</f>
        <v>408</v>
      </c>
      <c r="K54" s="293">
        <f>K55+K57</f>
        <v>410</v>
      </c>
      <c r="L54" s="305">
        <f>L55+L57</f>
        <v>414</v>
      </c>
    </row>
    <row r="55" spans="1:12" ht="15.75">
      <c r="A55" s="374" t="s">
        <v>146</v>
      </c>
      <c r="B55" s="375" t="s">
        <v>10</v>
      </c>
      <c r="C55" s="375" t="s">
        <v>107</v>
      </c>
      <c r="D55" s="375" t="s">
        <v>107</v>
      </c>
      <c r="E55" s="375" t="s">
        <v>118</v>
      </c>
      <c r="F55" s="375" t="s">
        <v>8</v>
      </c>
      <c r="G55" s="375" t="s">
        <v>9</v>
      </c>
      <c r="H55" s="375" t="s">
        <v>147</v>
      </c>
      <c r="I55" s="275" t="s">
        <v>304</v>
      </c>
      <c r="J55" s="720">
        <f>J56</f>
        <v>398</v>
      </c>
      <c r="K55" s="294">
        <f>K56</f>
        <v>400</v>
      </c>
      <c r="L55" s="306">
        <f>L56</f>
        <v>404</v>
      </c>
    </row>
    <row r="56" spans="1:12" ht="47.25">
      <c r="A56" s="365" t="s">
        <v>146</v>
      </c>
      <c r="B56" s="376" t="s">
        <v>10</v>
      </c>
      <c r="C56" s="376" t="s">
        <v>107</v>
      </c>
      <c r="D56" s="376" t="s">
        <v>107</v>
      </c>
      <c r="E56" s="376" t="s">
        <v>158</v>
      </c>
      <c r="F56" s="376" t="s">
        <v>155</v>
      </c>
      <c r="G56" s="376" t="s">
        <v>9</v>
      </c>
      <c r="H56" s="376" t="s">
        <v>147</v>
      </c>
      <c r="I56" s="276" t="s">
        <v>305</v>
      </c>
      <c r="J56" s="718">
        <v>398</v>
      </c>
      <c r="K56" s="291">
        <v>400</v>
      </c>
      <c r="L56" s="304">
        <v>404</v>
      </c>
    </row>
    <row r="57" spans="1:12" ht="15.75">
      <c r="A57" s="363" t="s">
        <v>146</v>
      </c>
      <c r="B57" s="364" t="s">
        <v>10</v>
      </c>
      <c r="C57" s="364" t="s">
        <v>107</v>
      </c>
      <c r="D57" s="364" t="s">
        <v>107</v>
      </c>
      <c r="E57" s="364" t="s">
        <v>154</v>
      </c>
      <c r="F57" s="364" t="s">
        <v>8</v>
      </c>
      <c r="G57" s="364" t="s">
        <v>9</v>
      </c>
      <c r="H57" s="364" t="s">
        <v>147</v>
      </c>
      <c r="I57" s="275" t="s">
        <v>306</v>
      </c>
      <c r="J57" s="717">
        <f>J58</f>
        <v>10</v>
      </c>
      <c r="K57" s="295">
        <f>K58</f>
        <v>10</v>
      </c>
      <c r="L57" s="303">
        <f>L58</f>
        <v>10</v>
      </c>
    </row>
    <row r="58" spans="1:12" ht="47.25">
      <c r="A58" s="365" t="s">
        <v>146</v>
      </c>
      <c r="B58" s="366" t="s">
        <v>10</v>
      </c>
      <c r="C58" s="366" t="s">
        <v>107</v>
      </c>
      <c r="D58" s="366" t="s">
        <v>107</v>
      </c>
      <c r="E58" s="366" t="s">
        <v>307</v>
      </c>
      <c r="F58" s="366" t="s">
        <v>155</v>
      </c>
      <c r="G58" s="366" t="s">
        <v>9</v>
      </c>
      <c r="H58" s="366" t="s">
        <v>147</v>
      </c>
      <c r="I58" s="276" t="s">
        <v>308</v>
      </c>
      <c r="J58" s="721">
        <v>10</v>
      </c>
      <c r="K58" s="296">
        <v>10</v>
      </c>
      <c r="L58" s="307">
        <v>10</v>
      </c>
    </row>
    <row r="59" spans="1:12" ht="15.75">
      <c r="A59" s="360" t="s">
        <v>77</v>
      </c>
      <c r="B59" s="361" t="s">
        <v>10</v>
      </c>
      <c r="C59" s="361" t="s">
        <v>112</v>
      </c>
      <c r="D59" s="361" t="s">
        <v>8</v>
      </c>
      <c r="E59" s="361" t="s">
        <v>77</v>
      </c>
      <c r="F59" s="361" t="s">
        <v>8</v>
      </c>
      <c r="G59" s="361" t="s">
        <v>9</v>
      </c>
      <c r="H59" s="361" t="s">
        <v>77</v>
      </c>
      <c r="I59" s="362" t="s">
        <v>446</v>
      </c>
      <c r="J59" s="716">
        <f aca="true" t="shared" si="1" ref="J59:L60">J60</f>
        <v>3600</v>
      </c>
      <c r="K59" s="292">
        <f t="shared" si="1"/>
        <v>3600</v>
      </c>
      <c r="L59" s="302">
        <f t="shared" si="1"/>
        <v>3600</v>
      </c>
    </row>
    <row r="60" spans="1:12" ht="47.25">
      <c r="A60" s="363" t="s">
        <v>77</v>
      </c>
      <c r="B60" s="364" t="s">
        <v>10</v>
      </c>
      <c r="C60" s="364" t="s">
        <v>112</v>
      </c>
      <c r="D60" s="364" t="s">
        <v>109</v>
      </c>
      <c r="E60" s="364" t="s">
        <v>77</v>
      </c>
      <c r="F60" s="364" t="s">
        <v>11</v>
      </c>
      <c r="G60" s="364" t="s">
        <v>9</v>
      </c>
      <c r="H60" s="364" t="s">
        <v>147</v>
      </c>
      <c r="I60" s="275" t="s">
        <v>72</v>
      </c>
      <c r="J60" s="717">
        <f t="shared" si="1"/>
        <v>3600</v>
      </c>
      <c r="K60" s="295">
        <f t="shared" si="1"/>
        <v>3600</v>
      </c>
      <c r="L60" s="303">
        <f t="shared" si="1"/>
        <v>3600</v>
      </c>
    </row>
    <row r="61" spans="1:12" ht="34.5" customHeight="1">
      <c r="A61" s="365" t="s">
        <v>77</v>
      </c>
      <c r="B61" s="366" t="s">
        <v>10</v>
      </c>
      <c r="C61" s="366" t="s">
        <v>112</v>
      </c>
      <c r="D61" s="366" t="s">
        <v>109</v>
      </c>
      <c r="E61" s="366" t="s">
        <v>149</v>
      </c>
      <c r="F61" s="366" t="s">
        <v>11</v>
      </c>
      <c r="G61" s="366" t="s">
        <v>9</v>
      </c>
      <c r="H61" s="366" t="s">
        <v>147</v>
      </c>
      <c r="I61" s="276" t="s">
        <v>55</v>
      </c>
      <c r="J61" s="717">
        <v>3600</v>
      </c>
      <c r="K61" s="295">
        <v>3600</v>
      </c>
      <c r="L61" s="303">
        <v>3600</v>
      </c>
    </row>
    <row r="62" spans="1:12" ht="47.25" customHeight="1">
      <c r="A62" s="360" t="s">
        <v>77</v>
      </c>
      <c r="B62" s="361" t="s">
        <v>10</v>
      </c>
      <c r="C62" s="361" t="s">
        <v>39</v>
      </c>
      <c r="D62" s="361" t="s">
        <v>8</v>
      </c>
      <c r="E62" s="361" t="s">
        <v>77</v>
      </c>
      <c r="F62" s="361" t="s">
        <v>8</v>
      </c>
      <c r="G62" s="361" t="s">
        <v>9</v>
      </c>
      <c r="H62" s="361" t="s">
        <v>77</v>
      </c>
      <c r="I62" s="370" t="s">
        <v>128</v>
      </c>
      <c r="J62" s="716">
        <f>J63</f>
        <v>53846.299999999996</v>
      </c>
      <c r="K62" s="292">
        <f>K63</f>
        <v>49702.5</v>
      </c>
      <c r="L62" s="302">
        <f>L63</f>
        <v>50256.8</v>
      </c>
    </row>
    <row r="63" spans="1:12" ht="50.25" customHeight="1">
      <c r="A63" s="363" t="s">
        <v>77</v>
      </c>
      <c r="B63" s="364" t="s">
        <v>10</v>
      </c>
      <c r="C63" s="364" t="s">
        <v>39</v>
      </c>
      <c r="D63" s="364" t="s">
        <v>155</v>
      </c>
      <c r="E63" s="364" t="s">
        <v>8</v>
      </c>
      <c r="F63" s="364" t="s">
        <v>8</v>
      </c>
      <c r="G63" s="364" t="s">
        <v>9</v>
      </c>
      <c r="H63" s="364" t="s">
        <v>129</v>
      </c>
      <c r="I63" s="275" t="s">
        <v>447</v>
      </c>
      <c r="J63" s="717">
        <f>J64+J69+J67</f>
        <v>53846.299999999996</v>
      </c>
      <c r="K63" s="295">
        <f>K64+K69</f>
        <v>49702.5</v>
      </c>
      <c r="L63" s="303">
        <f>L64+L69</f>
        <v>50256.8</v>
      </c>
    </row>
    <row r="64" spans="1:12" ht="95.25" customHeight="1">
      <c r="A64" s="365" t="s">
        <v>77</v>
      </c>
      <c r="B64" s="366" t="s">
        <v>10</v>
      </c>
      <c r="C64" s="366" t="s">
        <v>39</v>
      </c>
      <c r="D64" s="366" t="s">
        <v>155</v>
      </c>
      <c r="E64" s="366" t="s">
        <v>149</v>
      </c>
      <c r="F64" s="366" t="s">
        <v>8</v>
      </c>
      <c r="G64" s="366" t="s">
        <v>9</v>
      </c>
      <c r="H64" s="366" t="s">
        <v>129</v>
      </c>
      <c r="I64" s="275" t="s">
        <v>97</v>
      </c>
      <c r="J64" s="717">
        <f>J65+J66</f>
        <v>33894.2</v>
      </c>
      <c r="K64" s="295">
        <f>K65+K66</f>
        <v>32661.5</v>
      </c>
      <c r="L64" s="303">
        <f>L65+L66</f>
        <v>33248.8</v>
      </c>
    </row>
    <row r="65" spans="1:12" ht="110.25">
      <c r="A65" s="365" t="s">
        <v>63</v>
      </c>
      <c r="B65" s="366" t="s">
        <v>10</v>
      </c>
      <c r="C65" s="366" t="s">
        <v>39</v>
      </c>
      <c r="D65" s="366" t="s">
        <v>155</v>
      </c>
      <c r="E65" s="366" t="s">
        <v>111</v>
      </c>
      <c r="F65" s="366" t="s">
        <v>155</v>
      </c>
      <c r="G65" s="366" t="s">
        <v>9</v>
      </c>
      <c r="H65" s="366" t="s">
        <v>129</v>
      </c>
      <c r="I65" s="276" t="s">
        <v>497</v>
      </c>
      <c r="J65" s="718">
        <v>12698</v>
      </c>
      <c r="K65" s="291">
        <v>10174.5</v>
      </c>
      <c r="L65" s="304">
        <v>10087.2</v>
      </c>
    </row>
    <row r="66" spans="1:12" ht="94.5">
      <c r="A66" s="365" t="s">
        <v>361</v>
      </c>
      <c r="B66" s="366" t="s">
        <v>10</v>
      </c>
      <c r="C66" s="366" t="s">
        <v>39</v>
      </c>
      <c r="D66" s="366" t="s">
        <v>155</v>
      </c>
      <c r="E66" s="366" t="s">
        <v>111</v>
      </c>
      <c r="F66" s="366" t="s">
        <v>70</v>
      </c>
      <c r="G66" s="366" t="s">
        <v>9</v>
      </c>
      <c r="H66" s="366" t="s">
        <v>129</v>
      </c>
      <c r="I66" s="276" t="s">
        <v>309</v>
      </c>
      <c r="J66" s="718">
        <v>21196.2</v>
      </c>
      <c r="K66" s="291">
        <v>22487</v>
      </c>
      <c r="L66" s="304">
        <v>23161.6</v>
      </c>
    </row>
    <row r="67" spans="1:12" ht="110.25">
      <c r="A67" s="363" t="s">
        <v>77</v>
      </c>
      <c r="B67" s="364" t="s">
        <v>10</v>
      </c>
      <c r="C67" s="364" t="s">
        <v>39</v>
      </c>
      <c r="D67" s="364" t="s">
        <v>155</v>
      </c>
      <c r="E67" s="364" t="s">
        <v>118</v>
      </c>
      <c r="F67" s="364" t="s">
        <v>8</v>
      </c>
      <c r="G67" s="364" t="s">
        <v>9</v>
      </c>
      <c r="H67" s="364" t="s">
        <v>129</v>
      </c>
      <c r="I67" s="702" t="s">
        <v>1085</v>
      </c>
      <c r="J67" s="717">
        <f>J68</f>
        <v>96</v>
      </c>
      <c r="K67" s="295">
        <f>K68</f>
        <v>0</v>
      </c>
      <c r="L67" s="303">
        <f>L68</f>
        <v>0</v>
      </c>
    </row>
    <row r="68" spans="1:12" ht="94.5">
      <c r="A68" s="365" t="s">
        <v>77</v>
      </c>
      <c r="B68" s="366" t="s">
        <v>10</v>
      </c>
      <c r="C68" s="366" t="s">
        <v>39</v>
      </c>
      <c r="D68" s="366" t="s">
        <v>155</v>
      </c>
      <c r="E68" s="366" t="s">
        <v>1086</v>
      </c>
      <c r="F68" s="366" t="s">
        <v>155</v>
      </c>
      <c r="G68" s="366" t="s">
        <v>9</v>
      </c>
      <c r="H68" s="366" t="s">
        <v>129</v>
      </c>
      <c r="I68" s="703" t="s">
        <v>1087</v>
      </c>
      <c r="J68" s="718">
        <v>96</v>
      </c>
      <c r="K68" s="291">
        <v>0</v>
      </c>
      <c r="L68" s="304">
        <v>0</v>
      </c>
    </row>
    <row r="69" spans="1:12" ht="47.25">
      <c r="A69" s="363" t="s">
        <v>63</v>
      </c>
      <c r="B69" s="364" t="s">
        <v>10</v>
      </c>
      <c r="C69" s="364" t="s">
        <v>39</v>
      </c>
      <c r="D69" s="364" t="s">
        <v>155</v>
      </c>
      <c r="E69" s="364" t="s">
        <v>422</v>
      </c>
      <c r="F69" s="364" t="s">
        <v>8</v>
      </c>
      <c r="G69" s="364" t="s">
        <v>9</v>
      </c>
      <c r="H69" s="364" t="s">
        <v>129</v>
      </c>
      <c r="I69" s="275" t="s">
        <v>423</v>
      </c>
      <c r="J69" s="717">
        <f>J70</f>
        <v>19856.1</v>
      </c>
      <c r="K69" s="295">
        <f>K70</f>
        <v>17041</v>
      </c>
      <c r="L69" s="303">
        <f>L70</f>
        <v>17008</v>
      </c>
    </row>
    <row r="70" spans="1:12" ht="47.25">
      <c r="A70" s="365" t="s">
        <v>63</v>
      </c>
      <c r="B70" s="366" t="s">
        <v>10</v>
      </c>
      <c r="C70" s="366" t="s">
        <v>39</v>
      </c>
      <c r="D70" s="366" t="s">
        <v>155</v>
      </c>
      <c r="E70" s="366" t="s">
        <v>424</v>
      </c>
      <c r="F70" s="366" t="s">
        <v>155</v>
      </c>
      <c r="G70" s="366" t="s">
        <v>9</v>
      </c>
      <c r="H70" s="366" t="s">
        <v>129</v>
      </c>
      <c r="I70" s="276" t="s">
        <v>425</v>
      </c>
      <c r="J70" s="718">
        <v>19856.1</v>
      </c>
      <c r="K70" s="291">
        <v>17041</v>
      </c>
      <c r="L70" s="304">
        <v>17008</v>
      </c>
    </row>
    <row r="71" spans="1:12" ht="20.25" customHeight="1">
      <c r="A71" s="360" t="s">
        <v>77</v>
      </c>
      <c r="B71" s="361" t="s">
        <v>10</v>
      </c>
      <c r="C71" s="361" t="s">
        <v>131</v>
      </c>
      <c r="D71" s="361" t="s">
        <v>8</v>
      </c>
      <c r="E71" s="361" t="s">
        <v>77</v>
      </c>
      <c r="F71" s="361" t="s">
        <v>8</v>
      </c>
      <c r="G71" s="361" t="s">
        <v>9</v>
      </c>
      <c r="H71" s="361" t="s">
        <v>77</v>
      </c>
      <c r="I71" s="370" t="s">
        <v>24</v>
      </c>
      <c r="J71" s="716">
        <f>J72</f>
        <v>1890</v>
      </c>
      <c r="K71" s="292">
        <f>K72</f>
        <v>1430</v>
      </c>
      <c r="L71" s="302">
        <f>L72</f>
        <v>1430</v>
      </c>
    </row>
    <row r="72" spans="1:12" ht="31.5">
      <c r="A72" s="365" t="s">
        <v>136</v>
      </c>
      <c r="B72" s="366" t="s">
        <v>10</v>
      </c>
      <c r="C72" s="366" t="s">
        <v>131</v>
      </c>
      <c r="D72" s="366" t="s">
        <v>11</v>
      </c>
      <c r="E72" s="366" t="s">
        <v>77</v>
      </c>
      <c r="F72" s="366" t="s">
        <v>11</v>
      </c>
      <c r="G72" s="366" t="s">
        <v>9</v>
      </c>
      <c r="H72" s="366" t="s">
        <v>129</v>
      </c>
      <c r="I72" s="274" t="s">
        <v>25</v>
      </c>
      <c r="J72" s="718">
        <f>J73+J74+J75</f>
        <v>1890</v>
      </c>
      <c r="K72" s="291">
        <f>K73+K74+K75</f>
        <v>1430</v>
      </c>
      <c r="L72" s="304">
        <f>L73+L74+L75</f>
        <v>1430</v>
      </c>
    </row>
    <row r="73" spans="1:12" ht="31.5">
      <c r="A73" s="365" t="s">
        <v>136</v>
      </c>
      <c r="B73" s="366" t="s">
        <v>10</v>
      </c>
      <c r="C73" s="366" t="s">
        <v>131</v>
      </c>
      <c r="D73" s="366" t="s">
        <v>11</v>
      </c>
      <c r="E73" s="366" t="s">
        <v>149</v>
      </c>
      <c r="F73" s="366" t="s">
        <v>11</v>
      </c>
      <c r="G73" s="366" t="s">
        <v>9</v>
      </c>
      <c r="H73" s="366" t="s">
        <v>129</v>
      </c>
      <c r="I73" s="274" t="s">
        <v>30</v>
      </c>
      <c r="J73" s="718">
        <v>400</v>
      </c>
      <c r="K73" s="291">
        <v>400</v>
      </c>
      <c r="L73" s="304">
        <v>400</v>
      </c>
    </row>
    <row r="74" spans="1:12" ht="31.5">
      <c r="A74" s="365" t="s">
        <v>136</v>
      </c>
      <c r="B74" s="366" t="s">
        <v>10</v>
      </c>
      <c r="C74" s="366" t="s">
        <v>131</v>
      </c>
      <c r="D74" s="366" t="s">
        <v>11</v>
      </c>
      <c r="E74" s="366" t="s">
        <v>118</v>
      </c>
      <c r="F74" s="366" t="s">
        <v>11</v>
      </c>
      <c r="G74" s="366" t="s">
        <v>9</v>
      </c>
      <c r="H74" s="366" t="s">
        <v>129</v>
      </c>
      <c r="I74" s="274" t="s">
        <v>816</v>
      </c>
      <c r="J74" s="718">
        <v>90</v>
      </c>
      <c r="K74" s="291">
        <v>90</v>
      </c>
      <c r="L74" s="304">
        <v>90</v>
      </c>
    </row>
    <row r="75" spans="1:12" ht="31.5">
      <c r="A75" s="365" t="s">
        <v>136</v>
      </c>
      <c r="B75" s="366" t="s">
        <v>10</v>
      </c>
      <c r="C75" s="366" t="s">
        <v>131</v>
      </c>
      <c r="D75" s="366" t="s">
        <v>11</v>
      </c>
      <c r="E75" s="366" t="s">
        <v>154</v>
      </c>
      <c r="F75" s="366" t="s">
        <v>11</v>
      </c>
      <c r="G75" s="366" t="s">
        <v>9</v>
      </c>
      <c r="H75" s="366" t="s">
        <v>129</v>
      </c>
      <c r="I75" s="274" t="s">
        <v>31</v>
      </c>
      <c r="J75" s="718">
        <f>J76+J77</f>
        <v>1400</v>
      </c>
      <c r="K75" s="291">
        <f>K76+K77</f>
        <v>940</v>
      </c>
      <c r="L75" s="304">
        <f>L76+L77</f>
        <v>940</v>
      </c>
    </row>
    <row r="76" spans="1:12" ht="15.75">
      <c r="A76" s="365" t="s">
        <v>136</v>
      </c>
      <c r="B76" s="366" t="s">
        <v>10</v>
      </c>
      <c r="C76" s="366" t="s">
        <v>131</v>
      </c>
      <c r="D76" s="366" t="s">
        <v>11</v>
      </c>
      <c r="E76" s="366" t="s">
        <v>588</v>
      </c>
      <c r="F76" s="366" t="s">
        <v>11</v>
      </c>
      <c r="G76" s="366" t="s">
        <v>9</v>
      </c>
      <c r="H76" s="366" t="s">
        <v>129</v>
      </c>
      <c r="I76" s="276" t="s">
        <v>589</v>
      </c>
      <c r="J76" s="718">
        <v>900</v>
      </c>
      <c r="K76" s="291">
        <v>500</v>
      </c>
      <c r="L76" s="304">
        <v>500</v>
      </c>
    </row>
    <row r="77" spans="1:12" ht="15.75">
      <c r="A77" s="365" t="s">
        <v>136</v>
      </c>
      <c r="B77" s="366" t="s">
        <v>10</v>
      </c>
      <c r="C77" s="366" t="s">
        <v>131</v>
      </c>
      <c r="D77" s="366" t="s">
        <v>11</v>
      </c>
      <c r="E77" s="366" t="s">
        <v>731</v>
      </c>
      <c r="F77" s="366" t="s">
        <v>11</v>
      </c>
      <c r="G77" s="366" t="s">
        <v>9</v>
      </c>
      <c r="H77" s="366" t="s">
        <v>129</v>
      </c>
      <c r="I77" s="276" t="s">
        <v>732</v>
      </c>
      <c r="J77" s="718">
        <v>500</v>
      </c>
      <c r="K77" s="291">
        <v>440</v>
      </c>
      <c r="L77" s="304">
        <v>440</v>
      </c>
    </row>
    <row r="78" spans="1:12" ht="47.25">
      <c r="A78" s="377" t="s">
        <v>77</v>
      </c>
      <c r="B78" s="378" t="s">
        <v>10</v>
      </c>
      <c r="C78" s="378" t="s">
        <v>70</v>
      </c>
      <c r="D78" s="378" t="s">
        <v>8</v>
      </c>
      <c r="E78" s="378" t="s">
        <v>77</v>
      </c>
      <c r="F78" s="378" t="s">
        <v>8</v>
      </c>
      <c r="G78" s="378" t="s">
        <v>9</v>
      </c>
      <c r="H78" s="378" t="s">
        <v>77</v>
      </c>
      <c r="I78" s="379" t="s">
        <v>32</v>
      </c>
      <c r="J78" s="722">
        <f>J79+J82</f>
        <v>5440.648</v>
      </c>
      <c r="K78" s="297">
        <f>K79+K82</f>
        <v>4398.3</v>
      </c>
      <c r="L78" s="308">
        <f>L79+L82</f>
        <v>4551.7</v>
      </c>
    </row>
    <row r="79" spans="1:12" ht="15.75">
      <c r="A79" s="363" t="s">
        <v>77</v>
      </c>
      <c r="B79" s="364" t="s">
        <v>10</v>
      </c>
      <c r="C79" s="364" t="s">
        <v>70</v>
      </c>
      <c r="D79" s="364" t="s">
        <v>11</v>
      </c>
      <c r="E79" s="364" t="s">
        <v>77</v>
      </c>
      <c r="F79" s="364" t="s">
        <v>8</v>
      </c>
      <c r="G79" s="364" t="s">
        <v>9</v>
      </c>
      <c r="H79" s="364" t="s">
        <v>21</v>
      </c>
      <c r="I79" s="701" t="s">
        <v>33</v>
      </c>
      <c r="J79" s="723">
        <f aca="true" t="shared" si="2" ref="J79:L80">J80</f>
        <v>4565.5</v>
      </c>
      <c r="K79" s="705">
        <f t="shared" si="2"/>
        <v>3932.3</v>
      </c>
      <c r="L79" s="706">
        <f t="shared" si="2"/>
        <v>4085.7</v>
      </c>
    </row>
    <row r="80" spans="1:12" ht="15.75">
      <c r="A80" s="363" t="s">
        <v>77</v>
      </c>
      <c r="B80" s="364" t="s">
        <v>10</v>
      </c>
      <c r="C80" s="364" t="s">
        <v>70</v>
      </c>
      <c r="D80" s="364" t="s">
        <v>11</v>
      </c>
      <c r="E80" s="364" t="s">
        <v>34</v>
      </c>
      <c r="F80" s="364" t="s">
        <v>8</v>
      </c>
      <c r="G80" s="364" t="s">
        <v>9</v>
      </c>
      <c r="H80" s="364" t="s">
        <v>21</v>
      </c>
      <c r="I80" s="701" t="s">
        <v>35</v>
      </c>
      <c r="J80" s="723">
        <f t="shared" si="2"/>
        <v>4565.5</v>
      </c>
      <c r="K80" s="705">
        <f t="shared" si="2"/>
        <v>3932.3</v>
      </c>
      <c r="L80" s="706">
        <f t="shared" si="2"/>
        <v>4085.7</v>
      </c>
    </row>
    <row r="81" spans="1:12" ht="19.5" customHeight="1">
      <c r="A81" s="365" t="s">
        <v>492</v>
      </c>
      <c r="B81" s="366" t="s">
        <v>10</v>
      </c>
      <c r="C81" s="366" t="s">
        <v>70</v>
      </c>
      <c r="D81" s="366" t="s">
        <v>11</v>
      </c>
      <c r="E81" s="366" t="s">
        <v>36</v>
      </c>
      <c r="F81" s="366" t="s">
        <v>155</v>
      </c>
      <c r="G81" s="366" t="s">
        <v>9</v>
      </c>
      <c r="H81" s="366" t="s">
        <v>21</v>
      </c>
      <c r="I81" s="274" t="s">
        <v>37</v>
      </c>
      <c r="J81" s="724">
        <v>4565.5</v>
      </c>
      <c r="K81" s="298">
        <v>3932.3</v>
      </c>
      <c r="L81" s="309">
        <v>4085.7</v>
      </c>
    </row>
    <row r="82" spans="1:12" ht="30.75" customHeight="1">
      <c r="A82" s="363" t="s">
        <v>77</v>
      </c>
      <c r="B82" s="364" t="s">
        <v>10</v>
      </c>
      <c r="C82" s="364" t="s">
        <v>70</v>
      </c>
      <c r="D82" s="364" t="s">
        <v>151</v>
      </c>
      <c r="E82" s="364" t="s">
        <v>77</v>
      </c>
      <c r="F82" s="364" t="s">
        <v>8</v>
      </c>
      <c r="G82" s="364" t="s">
        <v>9</v>
      </c>
      <c r="H82" s="364" t="s">
        <v>21</v>
      </c>
      <c r="I82" s="701" t="s">
        <v>733</v>
      </c>
      <c r="J82" s="723">
        <f>J85+J83</f>
        <v>875.148</v>
      </c>
      <c r="K82" s="705">
        <f>K85+K83</f>
        <v>466</v>
      </c>
      <c r="L82" s="706">
        <f>L85+L83</f>
        <v>466</v>
      </c>
    </row>
    <row r="83" spans="1:12" ht="43.5" customHeight="1">
      <c r="A83" s="363" t="s">
        <v>62</v>
      </c>
      <c r="B83" s="364" t="s">
        <v>10</v>
      </c>
      <c r="C83" s="364" t="s">
        <v>70</v>
      </c>
      <c r="D83" s="364" t="s">
        <v>151</v>
      </c>
      <c r="E83" s="364" t="s">
        <v>19</v>
      </c>
      <c r="F83" s="364" t="s">
        <v>155</v>
      </c>
      <c r="G83" s="364" t="s">
        <v>9</v>
      </c>
      <c r="H83" s="364" t="s">
        <v>21</v>
      </c>
      <c r="I83" s="701" t="s">
        <v>834</v>
      </c>
      <c r="J83" s="723">
        <f>J84</f>
        <v>610.148</v>
      </c>
      <c r="K83" s="705">
        <f>K84</f>
        <v>246</v>
      </c>
      <c r="L83" s="706">
        <f>L84</f>
        <v>246</v>
      </c>
    </row>
    <row r="84" spans="1:12" ht="47.25">
      <c r="A84" s="365" t="s">
        <v>62</v>
      </c>
      <c r="B84" s="366" t="s">
        <v>10</v>
      </c>
      <c r="C84" s="366" t="s">
        <v>70</v>
      </c>
      <c r="D84" s="366" t="s">
        <v>151</v>
      </c>
      <c r="E84" s="366" t="s">
        <v>835</v>
      </c>
      <c r="F84" s="366" t="s">
        <v>155</v>
      </c>
      <c r="G84" s="366" t="s">
        <v>9</v>
      </c>
      <c r="H84" s="366" t="s">
        <v>21</v>
      </c>
      <c r="I84" s="274" t="s">
        <v>833</v>
      </c>
      <c r="J84" s="724">
        <v>610.148</v>
      </c>
      <c r="K84" s="298">
        <v>246</v>
      </c>
      <c r="L84" s="309">
        <v>246</v>
      </c>
    </row>
    <row r="85" spans="1:12" ht="15.75">
      <c r="A85" s="365" t="s">
        <v>77</v>
      </c>
      <c r="B85" s="366" t="s">
        <v>10</v>
      </c>
      <c r="C85" s="366" t="s">
        <v>70</v>
      </c>
      <c r="D85" s="366" t="s">
        <v>151</v>
      </c>
      <c r="E85" s="366" t="s">
        <v>34</v>
      </c>
      <c r="F85" s="366" t="s">
        <v>8</v>
      </c>
      <c r="G85" s="366" t="s">
        <v>9</v>
      </c>
      <c r="H85" s="366" t="s">
        <v>21</v>
      </c>
      <c r="I85" s="274" t="s">
        <v>734</v>
      </c>
      <c r="J85" s="724">
        <f>J86+J87</f>
        <v>265</v>
      </c>
      <c r="K85" s="298">
        <f>K86+K87</f>
        <v>220</v>
      </c>
      <c r="L85" s="309">
        <f>L86+L87</f>
        <v>220</v>
      </c>
    </row>
    <row r="86" spans="1:12" ht="31.5">
      <c r="A86" s="365" t="s">
        <v>62</v>
      </c>
      <c r="B86" s="366" t="s">
        <v>10</v>
      </c>
      <c r="C86" s="366" t="s">
        <v>70</v>
      </c>
      <c r="D86" s="366" t="s">
        <v>151</v>
      </c>
      <c r="E86" s="366" t="s">
        <v>36</v>
      </c>
      <c r="F86" s="366" t="s">
        <v>155</v>
      </c>
      <c r="G86" s="366" t="s">
        <v>9</v>
      </c>
      <c r="H86" s="366" t="s">
        <v>21</v>
      </c>
      <c r="I86" s="274" t="s">
        <v>585</v>
      </c>
      <c r="J86" s="724">
        <v>90</v>
      </c>
      <c r="K86" s="298">
        <v>110</v>
      </c>
      <c r="L86" s="309">
        <v>110</v>
      </c>
    </row>
    <row r="87" spans="1:12" ht="31.5">
      <c r="A87" s="365" t="s">
        <v>492</v>
      </c>
      <c r="B87" s="366" t="s">
        <v>10</v>
      </c>
      <c r="C87" s="366" t="s">
        <v>70</v>
      </c>
      <c r="D87" s="366" t="s">
        <v>151</v>
      </c>
      <c r="E87" s="366" t="s">
        <v>36</v>
      </c>
      <c r="F87" s="366" t="s">
        <v>155</v>
      </c>
      <c r="G87" s="366" t="s">
        <v>9</v>
      </c>
      <c r="H87" s="366" t="s">
        <v>21</v>
      </c>
      <c r="I87" s="274" t="s">
        <v>585</v>
      </c>
      <c r="J87" s="724">
        <v>175</v>
      </c>
      <c r="K87" s="298">
        <v>110</v>
      </c>
      <c r="L87" s="309">
        <v>110</v>
      </c>
    </row>
    <row r="88" spans="1:12" ht="33" customHeight="1">
      <c r="A88" s="360" t="s">
        <v>77</v>
      </c>
      <c r="B88" s="361" t="s">
        <v>10</v>
      </c>
      <c r="C88" s="361" t="s">
        <v>26</v>
      </c>
      <c r="D88" s="361" t="s">
        <v>8</v>
      </c>
      <c r="E88" s="361" t="s">
        <v>77</v>
      </c>
      <c r="F88" s="361" t="s">
        <v>8</v>
      </c>
      <c r="G88" s="361" t="s">
        <v>9</v>
      </c>
      <c r="H88" s="361" t="s">
        <v>77</v>
      </c>
      <c r="I88" s="370" t="s">
        <v>157</v>
      </c>
      <c r="J88" s="716">
        <f aca="true" t="shared" si="3" ref="J88:L89">J89</f>
        <v>236.375</v>
      </c>
      <c r="K88" s="292">
        <f t="shared" si="3"/>
        <v>54</v>
      </c>
      <c r="L88" s="302">
        <f t="shared" si="3"/>
        <v>54</v>
      </c>
    </row>
    <row r="89" spans="1:12" ht="47.25">
      <c r="A89" s="363" t="s">
        <v>77</v>
      </c>
      <c r="B89" s="364" t="s">
        <v>125</v>
      </c>
      <c r="C89" s="364" t="s">
        <v>26</v>
      </c>
      <c r="D89" s="364" t="s">
        <v>107</v>
      </c>
      <c r="E89" s="364" t="s">
        <v>77</v>
      </c>
      <c r="F89" s="364" t="s">
        <v>8</v>
      </c>
      <c r="G89" s="364" t="s">
        <v>9</v>
      </c>
      <c r="H89" s="364" t="s">
        <v>94</v>
      </c>
      <c r="I89" s="275" t="s">
        <v>448</v>
      </c>
      <c r="J89" s="717">
        <f t="shared" si="3"/>
        <v>236.375</v>
      </c>
      <c r="K89" s="295">
        <f t="shared" si="3"/>
        <v>54</v>
      </c>
      <c r="L89" s="303">
        <f t="shared" si="3"/>
        <v>54</v>
      </c>
    </row>
    <row r="90" spans="1:12" ht="47.25">
      <c r="A90" s="707" t="s">
        <v>77</v>
      </c>
      <c r="B90" s="708" t="s">
        <v>10</v>
      </c>
      <c r="C90" s="708" t="s">
        <v>26</v>
      </c>
      <c r="D90" s="708" t="s">
        <v>107</v>
      </c>
      <c r="E90" s="708" t="s">
        <v>149</v>
      </c>
      <c r="F90" s="708" t="s">
        <v>8</v>
      </c>
      <c r="G90" s="708" t="s">
        <v>9</v>
      </c>
      <c r="H90" s="708" t="s">
        <v>94</v>
      </c>
      <c r="I90" s="275" t="s">
        <v>449</v>
      </c>
      <c r="J90" s="717">
        <f>J91+J92</f>
        <v>236.375</v>
      </c>
      <c r="K90" s="295">
        <f>K91+K92</f>
        <v>54</v>
      </c>
      <c r="L90" s="303">
        <f>L91+L92</f>
        <v>54</v>
      </c>
    </row>
    <row r="91" spans="1:12" ht="78.75">
      <c r="A91" s="365" t="s">
        <v>63</v>
      </c>
      <c r="B91" s="366" t="s">
        <v>125</v>
      </c>
      <c r="C91" s="366" t="s">
        <v>26</v>
      </c>
      <c r="D91" s="366" t="s">
        <v>107</v>
      </c>
      <c r="E91" s="366" t="s">
        <v>111</v>
      </c>
      <c r="F91" s="366" t="s">
        <v>155</v>
      </c>
      <c r="G91" s="366" t="s">
        <v>9</v>
      </c>
      <c r="H91" s="366" t="s">
        <v>94</v>
      </c>
      <c r="I91" s="276" t="s">
        <v>817</v>
      </c>
      <c r="J91" s="718">
        <v>68.464</v>
      </c>
      <c r="K91" s="291">
        <v>10</v>
      </c>
      <c r="L91" s="304">
        <v>10</v>
      </c>
    </row>
    <row r="92" spans="1:12" ht="21.75" customHeight="1">
      <c r="A92" s="365" t="s">
        <v>361</v>
      </c>
      <c r="B92" s="366" t="s">
        <v>125</v>
      </c>
      <c r="C92" s="366" t="s">
        <v>26</v>
      </c>
      <c r="D92" s="366" t="s">
        <v>107</v>
      </c>
      <c r="E92" s="366" t="s">
        <v>111</v>
      </c>
      <c r="F92" s="366" t="s">
        <v>70</v>
      </c>
      <c r="G92" s="366" t="s">
        <v>9</v>
      </c>
      <c r="H92" s="366" t="s">
        <v>94</v>
      </c>
      <c r="I92" s="276" t="s">
        <v>310</v>
      </c>
      <c r="J92" s="718">
        <v>167.911</v>
      </c>
      <c r="K92" s="291">
        <v>44</v>
      </c>
      <c r="L92" s="304">
        <v>44</v>
      </c>
    </row>
    <row r="93" spans="1:12" ht="31.5">
      <c r="A93" s="360" t="s">
        <v>77</v>
      </c>
      <c r="B93" s="361" t="s">
        <v>10</v>
      </c>
      <c r="C93" s="361" t="s">
        <v>159</v>
      </c>
      <c r="D93" s="361" t="s">
        <v>8</v>
      </c>
      <c r="E93" s="361" t="s">
        <v>77</v>
      </c>
      <c r="F93" s="361" t="s">
        <v>8</v>
      </c>
      <c r="G93" s="361" t="s">
        <v>9</v>
      </c>
      <c r="H93" s="361" t="s">
        <v>77</v>
      </c>
      <c r="I93" s="370" t="s">
        <v>84</v>
      </c>
      <c r="J93" s="725">
        <f>J94+J113+J117+J123</f>
        <v>972.602</v>
      </c>
      <c r="K93" s="299">
        <f>K94+K113+K117</f>
        <v>712</v>
      </c>
      <c r="L93" s="310">
        <f>L94+L113+L117</f>
        <v>712</v>
      </c>
    </row>
    <row r="94" spans="1:12" ht="66" customHeight="1">
      <c r="A94" s="363" t="s">
        <v>77</v>
      </c>
      <c r="B94" s="364" t="s">
        <v>10</v>
      </c>
      <c r="C94" s="364" t="s">
        <v>159</v>
      </c>
      <c r="D94" s="364" t="s">
        <v>11</v>
      </c>
      <c r="E94" s="364" t="s">
        <v>77</v>
      </c>
      <c r="F94" s="364" t="s">
        <v>11</v>
      </c>
      <c r="G94" s="364" t="s">
        <v>9</v>
      </c>
      <c r="H94" s="364" t="s">
        <v>114</v>
      </c>
      <c r="I94" s="275" t="s">
        <v>646</v>
      </c>
      <c r="J94" s="720">
        <f>J95+J97+J99+J101+J103+J105+J107+J109+J111</f>
        <v>690.5</v>
      </c>
      <c r="K94" s="294">
        <f>K95+K97+K99+K101+K103+K105+K107+K109+K111</f>
        <v>647.5</v>
      </c>
      <c r="L94" s="306">
        <f>L95+L97+L99+L101+L103+L105+L107+L109+L111</f>
        <v>647.5</v>
      </c>
    </row>
    <row r="95" spans="1:12" ht="98.25" customHeight="1">
      <c r="A95" s="363" t="s">
        <v>77</v>
      </c>
      <c r="B95" s="364" t="s">
        <v>10</v>
      </c>
      <c r="C95" s="364" t="s">
        <v>159</v>
      </c>
      <c r="D95" s="364" t="s">
        <v>11</v>
      </c>
      <c r="E95" s="364" t="s">
        <v>117</v>
      </c>
      <c r="F95" s="364" t="s">
        <v>11</v>
      </c>
      <c r="G95" s="364" t="s">
        <v>9</v>
      </c>
      <c r="H95" s="364" t="s">
        <v>114</v>
      </c>
      <c r="I95" s="275" t="s">
        <v>647</v>
      </c>
      <c r="J95" s="720">
        <f>J96</f>
        <v>30</v>
      </c>
      <c r="K95" s="294">
        <f>K96</f>
        <v>30</v>
      </c>
      <c r="L95" s="306">
        <f>L96</f>
        <v>30</v>
      </c>
    </row>
    <row r="96" spans="1:12" ht="95.25" customHeight="1">
      <c r="A96" s="365" t="s">
        <v>77</v>
      </c>
      <c r="B96" s="366" t="s">
        <v>10</v>
      </c>
      <c r="C96" s="366" t="s">
        <v>159</v>
      </c>
      <c r="D96" s="366" t="s">
        <v>11</v>
      </c>
      <c r="E96" s="366" t="s">
        <v>648</v>
      </c>
      <c r="F96" s="366" t="s">
        <v>11</v>
      </c>
      <c r="G96" s="366" t="s">
        <v>9</v>
      </c>
      <c r="H96" s="366" t="s">
        <v>114</v>
      </c>
      <c r="I96" s="276" t="s">
        <v>649</v>
      </c>
      <c r="J96" s="721">
        <v>30</v>
      </c>
      <c r="K96" s="296">
        <v>30</v>
      </c>
      <c r="L96" s="307">
        <v>30</v>
      </c>
    </row>
    <row r="97" spans="1:12" ht="102" customHeight="1">
      <c r="A97" s="363" t="s">
        <v>77</v>
      </c>
      <c r="B97" s="364" t="s">
        <v>10</v>
      </c>
      <c r="C97" s="364" t="s">
        <v>159</v>
      </c>
      <c r="D97" s="364" t="s">
        <v>11</v>
      </c>
      <c r="E97" s="364" t="s">
        <v>19</v>
      </c>
      <c r="F97" s="364" t="s">
        <v>11</v>
      </c>
      <c r="G97" s="364" t="s">
        <v>9</v>
      </c>
      <c r="H97" s="364" t="s">
        <v>114</v>
      </c>
      <c r="I97" s="275" t="s">
        <v>650</v>
      </c>
      <c r="J97" s="720">
        <f>J98</f>
        <v>30</v>
      </c>
      <c r="K97" s="294">
        <f>K98</f>
        <v>30</v>
      </c>
      <c r="L97" s="306">
        <f>L98</f>
        <v>30</v>
      </c>
    </row>
    <row r="98" spans="1:12" ht="129.75" customHeight="1">
      <c r="A98" s="365" t="s">
        <v>77</v>
      </c>
      <c r="B98" s="366" t="s">
        <v>10</v>
      </c>
      <c r="C98" s="366" t="s">
        <v>159</v>
      </c>
      <c r="D98" s="366" t="s">
        <v>11</v>
      </c>
      <c r="E98" s="366" t="s">
        <v>651</v>
      </c>
      <c r="F98" s="366" t="s">
        <v>11</v>
      </c>
      <c r="G98" s="366" t="s">
        <v>9</v>
      </c>
      <c r="H98" s="366" t="s">
        <v>114</v>
      </c>
      <c r="I98" s="276" t="s">
        <v>652</v>
      </c>
      <c r="J98" s="721">
        <v>30</v>
      </c>
      <c r="K98" s="296">
        <v>30</v>
      </c>
      <c r="L98" s="307">
        <v>30</v>
      </c>
    </row>
    <row r="99" spans="1:12" ht="67.5" customHeight="1">
      <c r="A99" s="365" t="s">
        <v>77</v>
      </c>
      <c r="B99" s="366" t="s">
        <v>10</v>
      </c>
      <c r="C99" s="366" t="s">
        <v>159</v>
      </c>
      <c r="D99" s="366" t="s">
        <v>11</v>
      </c>
      <c r="E99" s="366" t="s">
        <v>422</v>
      </c>
      <c r="F99" s="366" t="s">
        <v>11</v>
      </c>
      <c r="G99" s="366" t="s">
        <v>9</v>
      </c>
      <c r="H99" s="366" t="s">
        <v>114</v>
      </c>
      <c r="I99" s="276" t="s">
        <v>735</v>
      </c>
      <c r="J99" s="721">
        <f>J100</f>
        <v>15</v>
      </c>
      <c r="K99" s="296">
        <f>K100</f>
        <v>15</v>
      </c>
      <c r="L99" s="307">
        <f>L100</f>
        <v>15</v>
      </c>
    </row>
    <row r="100" spans="1:12" ht="96.75" customHeight="1">
      <c r="A100" s="365" t="s">
        <v>77</v>
      </c>
      <c r="B100" s="366" t="s">
        <v>10</v>
      </c>
      <c r="C100" s="366" t="s">
        <v>159</v>
      </c>
      <c r="D100" s="366" t="s">
        <v>11</v>
      </c>
      <c r="E100" s="366" t="s">
        <v>736</v>
      </c>
      <c r="F100" s="366" t="s">
        <v>11</v>
      </c>
      <c r="G100" s="366" t="s">
        <v>9</v>
      </c>
      <c r="H100" s="366" t="s">
        <v>114</v>
      </c>
      <c r="I100" s="276" t="s">
        <v>737</v>
      </c>
      <c r="J100" s="721">
        <v>15</v>
      </c>
      <c r="K100" s="296">
        <v>15</v>
      </c>
      <c r="L100" s="307">
        <v>15</v>
      </c>
    </row>
    <row r="101" spans="1:12" ht="78.75">
      <c r="A101" s="363" t="s">
        <v>77</v>
      </c>
      <c r="B101" s="364" t="s">
        <v>10</v>
      </c>
      <c r="C101" s="364" t="s">
        <v>159</v>
      </c>
      <c r="D101" s="364" t="s">
        <v>11</v>
      </c>
      <c r="E101" s="364" t="s">
        <v>653</v>
      </c>
      <c r="F101" s="364" t="s">
        <v>11</v>
      </c>
      <c r="G101" s="364" t="s">
        <v>9</v>
      </c>
      <c r="H101" s="364" t="s">
        <v>114</v>
      </c>
      <c r="I101" s="275" t="s">
        <v>654</v>
      </c>
      <c r="J101" s="720">
        <f>J102</f>
        <v>320</v>
      </c>
      <c r="K101" s="294">
        <f>K102</f>
        <v>320</v>
      </c>
      <c r="L101" s="306">
        <f>L102</f>
        <v>320</v>
      </c>
    </row>
    <row r="102" spans="1:12" ht="110.25">
      <c r="A102" s="365" t="s">
        <v>77</v>
      </c>
      <c r="B102" s="366" t="s">
        <v>10</v>
      </c>
      <c r="C102" s="366" t="s">
        <v>159</v>
      </c>
      <c r="D102" s="366" t="s">
        <v>11</v>
      </c>
      <c r="E102" s="366" t="s">
        <v>655</v>
      </c>
      <c r="F102" s="366" t="s">
        <v>11</v>
      </c>
      <c r="G102" s="366" t="s">
        <v>9</v>
      </c>
      <c r="H102" s="366" t="s">
        <v>114</v>
      </c>
      <c r="I102" s="276" t="s">
        <v>656</v>
      </c>
      <c r="J102" s="721">
        <v>320</v>
      </c>
      <c r="K102" s="296">
        <v>320</v>
      </c>
      <c r="L102" s="307">
        <v>320</v>
      </c>
    </row>
    <row r="103" spans="1:12" ht="94.5">
      <c r="A103" s="363" t="s">
        <v>77</v>
      </c>
      <c r="B103" s="364" t="s">
        <v>10</v>
      </c>
      <c r="C103" s="364" t="s">
        <v>159</v>
      </c>
      <c r="D103" s="364" t="s">
        <v>11</v>
      </c>
      <c r="E103" s="364" t="s">
        <v>114</v>
      </c>
      <c r="F103" s="364" t="s">
        <v>11</v>
      </c>
      <c r="G103" s="364" t="s">
        <v>9</v>
      </c>
      <c r="H103" s="364" t="s">
        <v>114</v>
      </c>
      <c r="I103" s="275" t="s">
        <v>657</v>
      </c>
      <c r="J103" s="720">
        <f>J104</f>
        <v>15</v>
      </c>
      <c r="K103" s="294">
        <f>K104</f>
        <v>15</v>
      </c>
      <c r="L103" s="306">
        <f>L104</f>
        <v>15</v>
      </c>
    </row>
    <row r="104" spans="1:12" ht="81" customHeight="1">
      <c r="A104" s="365" t="s">
        <v>77</v>
      </c>
      <c r="B104" s="366" t="s">
        <v>10</v>
      </c>
      <c r="C104" s="366" t="s">
        <v>159</v>
      </c>
      <c r="D104" s="366" t="s">
        <v>11</v>
      </c>
      <c r="E104" s="366" t="s">
        <v>658</v>
      </c>
      <c r="F104" s="366" t="s">
        <v>11</v>
      </c>
      <c r="G104" s="366" t="s">
        <v>9</v>
      </c>
      <c r="H104" s="366" t="s">
        <v>114</v>
      </c>
      <c r="I104" s="276" t="s">
        <v>659</v>
      </c>
      <c r="J104" s="721">
        <v>15</v>
      </c>
      <c r="K104" s="296">
        <v>15</v>
      </c>
      <c r="L104" s="307">
        <v>15</v>
      </c>
    </row>
    <row r="105" spans="1:12" ht="94.5">
      <c r="A105" s="363" t="s">
        <v>77</v>
      </c>
      <c r="B105" s="364" t="s">
        <v>10</v>
      </c>
      <c r="C105" s="364" t="s">
        <v>159</v>
      </c>
      <c r="D105" s="364" t="s">
        <v>11</v>
      </c>
      <c r="E105" s="364" t="s">
        <v>557</v>
      </c>
      <c r="F105" s="364" t="s">
        <v>11</v>
      </c>
      <c r="G105" s="364" t="s">
        <v>9</v>
      </c>
      <c r="H105" s="364" t="s">
        <v>114</v>
      </c>
      <c r="I105" s="275" t="s">
        <v>738</v>
      </c>
      <c r="J105" s="721">
        <f>J106</f>
        <v>20</v>
      </c>
      <c r="K105" s="296">
        <f>K106</f>
        <v>20</v>
      </c>
      <c r="L105" s="307">
        <f>L106</f>
        <v>20</v>
      </c>
    </row>
    <row r="106" spans="1:12" ht="157.5">
      <c r="A106" s="365" t="s">
        <v>77</v>
      </c>
      <c r="B106" s="366" t="s">
        <v>10</v>
      </c>
      <c r="C106" s="366" t="s">
        <v>159</v>
      </c>
      <c r="D106" s="366" t="s">
        <v>11</v>
      </c>
      <c r="E106" s="366" t="s">
        <v>739</v>
      </c>
      <c r="F106" s="366" t="s">
        <v>11</v>
      </c>
      <c r="G106" s="366" t="s">
        <v>9</v>
      </c>
      <c r="H106" s="366" t="s">
        <v>114</v>
      </c>
      <c r="I106" s="276" t="s">
        <v>740</v>
      </c>
      <c r="J106" s="721">
        <v>20</v>
      </c>
      <c r="K106" s="296">
        <v>20</v>
      </c>
      <c r="L106" s="307">
        <v>20</v>
      </c>
    </row>
    <row r="107" spans="1:12" ht="78.75">
      <c r="A107" s="363" t="s">
        <v>77</v>
      </c>
      <c r="B107" s="364" t="s">
        <v>10</v>
      </c>
      <c r="C107" s="364" t="s">
        <v>159</v>
      </c>
      <c r="D107" s="364" t="s">
        <v>11</v>
      </c>
      <c r="E107" s="364" t="s">
        <v>741</v>
      </c>
      <c r="F107" s="364" t="s">
        <v>11</v>
      </c>
      <c r="G107" s="364" t="s">
        <v>9</v>
      </c>
      <c r="H107" s="364" t="s">
        <v>114</v>
      </c>
      <c r="I107" s="275" t="s">
        <v>742</v>
      </c>
      <c r="J107" s="721">
        <f>J108</f>
        <v>2.5</v>
      </c>
      <c r="K107" s="296">
        <f>K108</f>
        <v>2.5</v>
      </c>
      <c r="L107" s="307">
        <f>L108</f>
        <v>2.5</v>
      </c>
    </row>
    <row r="108" spans="1:12" ht="63.75" customHeight="1">
      <c r="A108" s="365" t="s">
        <v>77</v>
      </c>
      <c r="B108" s="366" t="s">
        <v>10</v>
      </c>
      <c r="C108" s="366" t="s">
        <v>159</v>
      </c>
      <c r="D108" s="366" t="s">
        <v>11</v>
      </c>
      <c r="E108" s="366" t="s">
        <v>743</v>
      </c>
      <c r="F108" s="366" t="s">
        <v>11</v>
      </c>
      <c r="G108" s="366" t="s">
        <v>9</v>
      </c>
      <c r="H108" s="366" t="s">
        <v>114</v>
      </c>
      <c r="I108" s="276" t="s">
        <v>744</v>
      </c>
      <c r="J108" s="721">
        <v>2.5</v>
      </c>
      <c r="K108" s="296">
        <v>2.5</v>
      </c>
      <c r="L108" s="307">
        <v>2.5</v>
      </c>
    </row>
    <row r="109" spans="1:12" ht="85.5" customHeight="1">
      <c r="A109" s="363" t="s">
        <v>77</v>
      </c>
      <c r="B109" s="364" t="s">
        <v>10</v>
      </c>
      <c r="C109" s="364" t="s">
        <v>159</v>
      </c>
      <c r="D109" s="364" t="s">
        <v>11</v>
      </c>
      <c r="E109" s="364" t="s">
        <v>745</v>
      </c>
      <c r="F109" s="364" t="s">
        <v>11</v>
      </c>
      <c r="G109" s="364" t="s">
        <v>9</v>
      </c>
      <c r="H109" s="364" t="s">
        <v>114</v>
      </c>
      <c r="I109" s="275" t="s">
        <v>746</v>
      </c>
      <c r="J109" s="721">
        <f>J110</f>
        <v>53</v>
      </c>
      <c r="K109" s="296">
        <f>K110</f>
        <v>10</v>
      </c>
      <c r="L109" s="307">
        <f>L110</f>
        <v>10</v>
      </c>
    </row>
    <row r="110" spans="1:12" ht="84" customHeight="1">
      <c r="A110" s="365" t="s">
        <v>77</v>
      </c>
      <c r="B110" s="366" t="s">
        <v>10</v>
      </c>
      <c r="C110" s="366" t="s">
        <v>159</v>
      </c>
      <c r="D110" s="366" t="s">
        <v>11</v>
      </c>
      <c r="E110" s="366" t="s">
        <v>747</v>
      </c>
      <c r="F110" s="366" t="s">
        <v>11</v>
      </c>
      <c r="G110" s="366" t="s">
        <v>9</v>
      </c>
      <c r="H110" s="366" t="s">
        <v>114</v>
      </c>
      <c r="I110" s="276" t="s">
        <v>748</v>
      </c>
      <c r="J110" s="721">
        <v>53</v>
      </c>
      <c r="K110" s="296">
        <v>10</v>
      </c>
      <c r="L110" s="307">
        <v>10</v>
      </c>
    </row>
    <row r="111" spans="1:12" ht="88.5" customHeight="1">
      <c r="A111" s="363" t="s">
        <v>77</v>
      </c>
      <c r="B111" s="364" t="s">
        <v>10</v>
      </c>
      <c r="C111" s="364" t="s">
        <v>159</v>
      </c>
      <c r="D111" s="364" t="s">
        <v>11</v>
      </c>
      <c r="E111" s="364" t="s">
        <v>193</v>
      </c>
      <c r="F111" s="364" t="s">
        <v>11</v>
      </c>
      <c r="G111" s="364" t="s">
        <v>9</v>
      </c>
      <c r="H111" s="364" t="s">
        <v>114</v>
      </c>
      <c r="I111" s="275" t="s">
        <v>660</v>
      </c>
      <c r="J111" s="720">
        <f>J112</f>
        <v>205</v>
      </c>
      <c r="K111" s="294">
        <f>K112</f>
        <v>205</v>
      </c>
      <c r="L111" s="306">
        <f>L112</f>
        <v>205</v>
      </c>
    </row>
    <row r="112" spans="1:12" ht="111.75" customHeight="1">
      <c r="A112" s="365" t="s">
        <v>77</v>
      </c>
      <c r="B112" s="366" t="s">
        <v>10</v>
      </c>
      <c r="C112" s="366" t="s">
        <v>159</v>
      </c>
      <c r="D112" s="366" t="s">
        <v>11</v>
      </c>
      <c r="E112" s="366" t="s">
        <v>661</v>
      </c>
      <c r="F112" s="366" t="s">
        <v>11</v>
      </c>
      <c r="G112" s="366" t="s">
        <v>9</v>
      </c>
      <c r="H112" s="366" t="s">
        <v>114</v>
      </c>
      <c r="I112" s="276" t="s">
        <v>662</v>
      </c>
      <c r="J112" s="721">
        <v>205</v>
      </c>
      <c r="K112" s="296">
        <v>205</v>
      </c>
      <c r="L112" s="307">
        <v>205</v>
      </c>
    </row>
    <row r="113" spans="1:12" ht="63.75" customHeight="1">
      <c r="A113" s="363" t="s">
        <v>77</v>
      </c>
      <c r="B113" s="364" t="s">
        <v>10</v>
      </c>
      <c r="C113" s="364" t="s">
        <v>159</v>
      </c>
      <c r="D113" s="364" t="s">
        <v>113</v>
      </c>
      <c r="E113" s="364" t="s">
        <v>77</v>
      </c>
      <c r="F113" s="364" t="s">
        <v>8</v>
      </c>
      <c r="G113" s="364" t="s">
        <v>9</v>
      </c>
      <c r="H113" s="364" t="s">
        <v>114</v>
      </c>
      <c r="I113" s="709" t="s">
        <v>836</v>
      </c>
      <c r="J113" s="720">
        <f>J114+J116</f>
        <v>56.88</v>
      </c>
      <c r="K113" s="294">
        <f aca="true" t="shared" si="4" ref="J113:L114">K114</f>
        <v>10.5</v>
      </c>
      <c r="L113" s="306">
        <f t="shared" si="4"/>
        <v>10.5</v>
      </c>
    </row>
    <row r="114" spans="1:12" ht="69.75" customHeight="1">
      <c r="A114" s="365" t="s">
        <v>77</v>
      </c>
      <c r="B114" s="366" t="s">
        <v>10</v>
      </c>
      <c r="C114" s="366" t="s">
        <v>159</v>
      </c>
      <c r="D114" s="366" t="s">
        <v>113</v>
      </c>
      <c r="E114" s="366" t="s">
        <v>149</v>
      </c>
      <c r="F114" s="366" t="s">
        <v>8</v>
      </c>
      <c r="G114" s="366" t="s">
        <v>9</v>
      </c>
      <c r="H114" s="366" t="s">
        <v>114</v>
      </c>
      <c r="I114" s="276" t="s">
        <v>837</v>
      </c>
      <c r="J114" s="721">
        <f t="shared" si="4"/>
        <v>10.5</v>
      </c>
      <c r="K114" s="296">
        <f t="shared" si="4"/>
        <v>10.5</v>
      </c>
      <c r="L114" s="307">
        <f t="shared" si="4"/>
        <v>10.5</v>
      </c>
    </row>
    <row r="115" spans="1:12" ht="94.5">
      <c r="A115" s="365" t="s">
        <v>77</v>
      </c>
      <c r="B115" s="366" t="s">
        <v>10</v>
      </c>
      <c r="C115" s="366" t="s">
        <v>159</v>
      </c>
      <c r="D115" s="366" t="s">
        <v>113</v>
      </c>
      <c r="E115" s="366" t="s">
        <v>149</v>
      </c>
      <c r="F115" s="366" t="s">
        <v>155</v>
      </c>
      <c r="G115" s="366" t="s">
        <v>9</v>
      </c>
      <c r="H115" s="366" t="s">
        <v>114</v>
      </c>
      <c r="I115" s="276" t="s">
        <v>838</v>
      </c>
      <c r="J115" s="721">
        <v>10.5</v>
      </c>
      <c r="K115" s="296">
        <v>10.5</v>
      </c>
      <c r="L115" s="307">
        <v>10.5</v>
      </c>
    </row>
    <row r="116" spans="1:12" ht="111.75" customHeight="1">
      <c r="A116" s="363" t="s">
        <v>77</v>
      </c>
      <c r="B116" s="364" t="s">
        <v>10</v>
      </c>
      <c r="C116" s="364" t="s">
        <v>159</v>
      </c>
      <c r="D116" s="364" t="s">
        <v>113</v>
      </c>
      <c r="E116" s="364" t="s">
        <v>1088</v>
      </c>
      <c r="F116" s="364" t="s">
        <v>155</v>
      </c>
      <c r="G116" s="366" t="s">
        <v>9</v>
      </c>
      <c r="H116" s="364" t="s">
        <v>114</v>
      </c>
      <c r="I116" s="710" t="s">
        <v>1089</v>
      </c>
      <c r="J116" s="721">
        <v>46.38</v>
      </c>
      <c r="K116" s="296">
        <v>0</v>
      </c>
      <c r="L116" s="307">
        <v>0</v>
      </c>
    </row>
    <row r="117" spans="1:12" ht="38.25" customHeight="1">
      <c r="A117" s="365" t="s">
        <v>77</v>
      </c>
      <c r="B117" s="366" t="s">
        <v>10</v>
      </c>
      <c r="C117" s="366" t="s">
        <v>159</v>
      </c>
      <c r="D117" s="366" t="s">
        <v>130</v>
      </c>
      <c r="E117" s="366" t="s">
        <v>77</v>
      </c>
      <c r="F117" s="366" t="s">
        <v>8</v>
      </c>
      <c r="G117" s="366" t="s">
        <v>9</v>
      </c>
      <c r="H117" s="366" t="s">
        <v>114</v>
      </c>
      <c r="I117" s="380" t="s">
        <v>818</v>
      </c>
      <c r="J117" s="718">
        <f>J120+J118</f>
        <v>54</v>
      </c>
      <c r="K117" s="291">
        <f>K120+K118</f>
        <v>54</v>
      </c>
      <c r="L117" s="304">
        <f>L120+L118</f>
        <v>54</v>
      </c>
    </row>
    <row r="118" spans="1:12" ht="110.25">
      <c r="A118" s="365" t="s">
        <v>77</v>
      </c>
      <c r="B118" s="366" t="s">
        <v>10</v>
      </c>
      <c r="C118" s="366" t="s">
        <v>159</v>
      </c>
      <c r="D118" s="366" t="s">
        <v>130</v>
      </c>
      <c r="E118" s="366" t="s">
        <v>118</v>
      </c>
      <c r="F118" s="366" t="s">
        <v>155</v>
      </c>
      <c r="G118" s="366" t="s">
        <v>9</v>
      </c>
      <c r="H118" s="366" t="s">
        <v>114</v>
      </c>
      <c r="I118" s="381" t="s">
        <v>819</v>
      </c>
      <c r="J118" s="718">
        <f>J119</f>
        <v>20</v>
      </c>
      <c r="K118" s="291">
        <f>K119</f>
        <v>20</v>
      </c>
      <c r="L118" s="304">
        <f>L119</f>
        <v>20</v>
      </c>
    </row>
    <row r="119" spans="1:12" ht="78.75">
      <c r="A119" s="365" t="s">
        <v>77</v>
      </c>
      <c r="B119" s="366" t="s">
        <v>10</v>
      </c>
      <c r="C119" s="366" t="s">
        <v>159</v>
      </c>
      <c r="D119" s="366" t="s">
        <v>130</v>
      </c>
      <c r="E119" s="366" t="s">
        <v>820</v>
      </c>
      <c r="F119" s="366" t="s">
        <v>155</v>
      </c>
      <c r="G119" s="366" t="s">
        <v>9</v>
      </c>
      <c r="H119" s="366" t="s">
        <v>114</v>
      </c>
      <c r="I119" s="380" t="s">
        <v>713</v>
      </c>
      <c r="J119" s="718">
        <v>20</v>
      </c>
      <c r="K119" s="291">
        <v>20</v>
      </c>
      <c r="L119" s="304">
        <v>20</v>
      </c>
    </row>
    <row r="120" spans="1:12" ht="94.5">
      <c r="A120" s="365" t="s">
        <v>77</v>
      </c>
      <c r="B120" s="366" t="s">
        <v>10</v>
      </c>
      <c r="C120" s="366" t="s">
        <v>159</v>
      </c>
      <c r="D120" s="366" t="s">
        <v>130</v>
      </c>
      <c r="E120" s="366" t="s">
        <v>129</v>
      </c>
      <c r="F120" s="366" t="s">
        <v>8</v>
      </c>
      <c r="G120" s="366" t="s">
        <v>9</v>
      </c>
      <c r="H120" s="366" t="s">
        <v>114</v>
      </c>
      <c r="I120" s="380" t="s">
        <v>821</v>
      </c>
      <c r="J120" s="718">
        <f>J121+J122</f>
        <v>34</v>
      </c>
      <c r="K120" s="291">
        <f>K121+K122</f>
        <v>34</v>
      </c>
      <c r="L120" s="304">
        <f>L121+L122</f>
        <v>34</v>
      </c>
    </row>
    <row r="121" spans="1:12" ht="78.75">
      <c r="A121" s="365" t="s">
        <v>77</v>
      </c>
      <c r="B121" s="366" t="s">
        <v>10</v>
      </c>
      <c r="C121" s="366" t="s">
        <v>159</v>
      </c>
      <c r="D121" s="366" t="s">
        <v>130</v>
      </c>
      <c r="E121" s="366" t="s">
        <v>822</v>
      </c>
      <c r="F121" s="366" t="s">
        <v>11</v>
      </c>
      <c r="G121" s="366" t="s">
        <v>9</v>
      </c>
      <c r="H121" s="366" t="s">
        <v>114</v>
      </c>
      <c r="I121" s="380" t="s">
        <v>823</v>
      </c>
      <c r="J121" s="718">
        <v>30</v>
      </c>
      <c r="K121" s="291">
        <v>30</v>
      </c>
      <c r="L121" s="304">
        <v>30</v>
      </c>
    </row>
    <row r="122" spans="1:12" ht="94.5">
      <c r="A122" s="365" t="s">
        <v>77</v>
      </c>
      <c r="B122" s="366" t="s">
        <v>10</v>
      </c>
      <c r="C122" s="366" t="s">
        <v>159</v>
      </c>
      <c r="D122" s="366" t="s">
        <v>130</v>
      </c>
      <c r="E122" s="366" t="s">
        <v>824</v>
      </c>
      <c r="F122" s="366" t="s">
        <v>11</v>
      </c>
      <c r="G122" s="366" t="s">
        <v>9</v>
      </c>
      <c r="H122" s="366" t="s">
        <v>114</v>
      </c>
      <c r="I122" s="380" t="s">
        <v>825</v>
      </c>
      <c r="J122" s="718">
        <v>4</v>
      </c>
      <c r="K122" s="291">
        <v>4</v>
      </c>
      <c r="L122" s="304">
        <v>4</v>
      </c>
    </row>
    <row r="123" spans="1:12" ht="15.75">
      <c r="A123" s="699" t="s">
        <v>77</v>
      </c>
      <c r="B123" s="700" t="s">
        <v>10</v>
      </c>
      <c r="C123" s="366" t="s">
        <v>159</v>
      </c>
      <c r="D123" s="366" t="s">
        <v>39</v>
      </c>
      <c r="E123" s="366" t="s">
        <v>77</v>
      </c>
      <c r="F123" s="366" t="s">
        <v>11</v>
      </c>
      <c r="G123" s="366" t="s">
        <v>9</v>
      </c>
      <c r="H123" s="366" t="s">
        <v>114</v>
      </c>
      <c r="I123" s="711" t="s">
        <v>1090</v>
      </c>
      <c r="J123" s="717">
        <f>J124</f>
        <v>171.222</v>
      </c>
      <c r="K123" s="295">
        <f>K124</f>
        <v>0</v>
      </c>
      <c r="L123" s="303">
        <f>L124</f>
        <v>0</v>
      </c>
    </row>
    <row r="124" spans="1:12" ht="126">
      <c r="A124" s="699" t="s">
        <v>77</v>
      </c>
      <c r="B124" s="700" t="s">
        <v>10</v>
      </c>
      <c r="C124" s="366" t="s">
        <v>159</v>
      </c>
      <c r="D124" s="366" t="s">
        <v>39</v>
      </c>
      <c r="E124" s="366" t="s">
        <v>117</v>
      </c>
      <c r="F124" s="366" t="s">
        <v>11</v>
      </c>
      <c r="G124" s="366" t="s">
        <v>9</v>
      </c>
      <c r="H124" s="366" t="s">
        <v>114</v>
      </c>
      <c r="I124" s="712" t="s">
        <v>1091</v>
      </c>
      <c r="J124" s="718">
        <v>171.222</v>
      </c>
      <c r="K124" s="291">
        <v>0</v>
      </c>
      <c r="L124" s="304">
        <v>0</v>
      </c>
    </row>
    <row r="125" spans="1:12" ht="15.75">
      <c r="A125" s="382" t="s">
        <v>77</v>
      </c>
      <c r="B125" s="383" t="s">
        <v>17</v>
      </c>
      <c r="C125" s="384" t="s">
        <v>8</v>
      </c>
      <c r="D125" s="384" t="s">
        <v>8</v>
      </c>
      <c r="E125" s="384" t="s">
        <v>77</v>
      </c>
      <c r="F125" s="384" t="s">
        <v>8</v>
      </c>
      <c r="G125" s="384" t="s">
        <v>9</v>
      </c>
      <c r="H125" s="385" t="s">
        <v>77</v>
      </c>
      <c r="I125" s="386" t="s">
        <v>18</v>
      </c>
      <c r="J125" s="726">
        <f>J126+J171+J174+J180</f>
        <v>1059569.6778799999</v>
      </c>
      <c r="K125" s="387">
        <f>K126+K171</f>
        <v>875626.86604</v>
      </c>
      <c r="L125" s="388">
        <f>L126+L171</f>
        <v>871078.85474</v>
      </c>
    </row>
    <row r="126" spans="1:12" ht="47.25">
      <c r="A126" s="382" t="s">
        <v>77</v>
      </c>
      <c r="B126" s="389" t="s">
        <v>17</v>
      </c>
      <c r="C126" s="390" t="s">
        <v>151</v>
      </c>
      <c r="D126" s="390" t="s">
        <v>8</v>
      </c>
      <c r="E126" s="390" t="s">
        <v>77</v>
      </c>
      <c r="F126" s="390" t="s">
        <v>8</v>
      </c>
      <c r="G126" s="390" t="s">
        <v>9</v>
      </c>
      <c r="H126" s="391" t="s">
        <v>77</v>
      </c>
      <c r="I126" s="386" t="s">
        <v>132</v>
      </c>
      <c r="J126" s="726">
        <f>J127+J134+J149+J158</f>
        <v>998144.35645</v>
      </c>
      <c r="K126" s="387">
        <f>K127+K134+K149+K158</f>
        <v>859331.26604</v>
      </c>
      <c r="L126" s="388">
        <f>L127+L134+L149+L158</f>
        <v>838103.10574</v>
      </c>
    </row>
    <row r="127" spans="1:12" ht="34.5" customHeight="1">
      <c r="A127" s="392" t="s">
        <v>103</v>
      </c>
      <c r="B127" s="393" t="s">
        <v>17</v>
      </c>
      <c r="C127" s="394" t="s">
        <v>151</v>
      </c>
      <c r="D127" s="394" t="s">
        <v>130</v>
      </c>
      <c r="E127" s="394" t="s">
        <v>77</v>
      </c>
      <c r="F127" s="394" t="s">
        <v>8</v>
      </c>
      <c r="G127" s="394" t="s">
        <v>9</v>
      </c>
      <c r="H127" s="395" t="s">
        <v>557</v>
      </c>
      <c r="I127" s="396" t="s">
        <v>843</v>
      </c>
      <c r="J127" s="727">
        <f>J128+J130+J132</f>
        <v>352623</v>
      </c>
      <c r="K127" s="397">
        <f>K128+K130+K132</f>
        <v>274488.8</v>
      </c>
      <c r="L127" s="398">
        <f>L128+L130+L132</f>
        <v>274488.8</v>
      </c>
    </row>
    <row r="128" spans="1:12" ht="18.75" customHeight="1">
      <c r="A128" s="392" t="s">
        <v>103</v>
      </c>
      <c r="B128" s="393" t="s">
        <v>17</v>
      </c>
      <c r="C128" s="394" t="s">
        <v>151</v>
      </c>
      <c r="D128" s="394" t="s">
        <v>752</v>
      </c>
      <c r="E128" s="394" t="s">
        <v>277</v>
      </c>
      <c r="F128" s="394" t="s">
        <v>8</v>
      </c>
      <c r="G128" s="394" t="s">
        <v>9</v>
      </c>
      <c r="H128" s="395" t="s">
        <v>557</v>
      </c>
      <c r="I128" s="396" t="s">
        <v>278</v>
      </c>
      <c r="J128" s="727">
        <f>J129</f>
        <v>190666.6</v>
      </c>
      <c r="K128" s="397">
        <f>K129</f>
        <v>176845</v>
      </c>
      <c r="L128" s="398">
        <f>L129</f>
        <v>152533.3</v>
      </c>
    </row>
    <row r="129" spans="1:12" ht="47.25">
      <c r="A129" s="392" t="s">
        <v>103</v>
      </c>
      <c r="B129" s="393" t="s">
        <v>17</v>
      </c>
      <c r="C129" s="394" t="s">
        <v>151</v>
      </c>
      <c r="D129" s="394" t="s">
        <v>752</v>
      </c>
      <c r="E129" s="394" t="s">
        <v>277</v>
      </c>
      <c r="F129" s="394" t="s">
        <v>155</v>
      </c>
      <c r="G129" s="394" t="s">
        <v>9</v>
      </c>
      <c r="H129" s="395" t="s">
        <v>557</v>
      </c>
      <c r="I129" s="396" t="s">
        <v>686</v>
      </c>
      <c r="J129" s="728">
        <v>190666.6</v>
      </c>
      <c r="K129" s="399">
        <v>176845</v>
      </c>
      <c r="L129" s="400">
        <v>152533.3</v>
      </c>
    </row>
    <row r="130" spans="1:12" ht="32.25" customHeight="1">
      <c r="A130" s="392" t="s">
        <v>103</v>
      </c>
      <c r="B130" s="393" t="s">
        <v>17</v>
      </c>
      <c r="C130" s="394" t="s">
        <v>151</v>
      </c>
      <c r="D130" s="394" t="s">
        <v>752</v>
      </c>
      <c r="E130" s="394" t="s">
        <v>426</v>
      </c>
      <c r="F130" s="394" t="s">
        <v>8</v>
      </c>
      <c r="G130" s="394" t="s">
        <v>9</v>
      </c>
      <c r="H130" s="395" t="s">
        <v>557</v>
      </c>
      <c r="I130" s="396" t="s">
        <v>292</v>
      </c>
      <c r="J130" s="727">
        <f>J131</f>
        <v>33254</v>
      </c>
      <c r="K130" s="397">
        <f>K131</f>
        <v>8942.3</v>
      </c>
      <c r="L130" s="398">
        <f>L131</f>
        <v>33254</v>
      </c>
    </row>
    <row r="131" spans="1:12" ht="48" customHeight="1">
      <c r="A131" s="392" t="s">
        <v>103</v>
      </c>
      <c r="B131" s="393" t="s">
        <v>17</v>
      </c>
      <c r="C131" s="394" t="s">
        <v>151</v>
      </c>
      <c r="D131" s="394" t="s">
        <v>752</v>
      </c>
      <c r="E131" s="394" t="s">
        <v>426</v>
      </c>
      <c r="F131" s="394" t="s">
        <v>155</v>
      </c>
      <c r="G131" s="394" t="s">
        <v>9</v>
      </c>
      <c r="H131" s="395" t="s">
        <v>557</v>
      </c>
      <c r="I131" s="380" t="s">
        <v>687</v>
      </c>
      <c r="J131" s="728">
        <v>33254</v>
      </c>
      <c r="K131" s="399">
        <v>8942.3</v>
      </c>
      <c r="L131" s="400">
        <v>33254</v>
      </c>
    </row>
    <row r="132" spans="1:12" ht="15.75">
      <c r="A132" s="288" t="s">
        <v>103</v>
      </c>
      <c r="B132" s="320" t="s">
        <v>17</v>
      </c>
      <c r="C132" s="320" t="s">
        <v>151</v>
      </c>
      <c r="D132" s="320" t="s">
        <v>162</v>
      </c>
      <c r="E132" s="320" t="s">
        <v>44</v>
      </c>
      <c r="F132" s="320" t="s">
        <v>8</v>
      </c>
      <c r="G132" s="320" t="s">
        <v>9</v>
      </c>
      <c r="H132" s="321" t="s">
        <v>557</v>
      </c>
      <c r="I132" s="401" t="s">
        <v>761</v>
      </c>
      <c r="J132" s="278">
        <f>J133</f>
        <v>128702.4</v>
      </c>
      <c r="K132" s="278">
        <f>K133</f>
        <v>88701.5</v>
      </c>
      <c r="L132" s="279">
        <f>L133</f>
        <v>88701.5</v>
      </c>
    </row>
    <row r="133" spans="1:12" ht="20.25" customHeight="1">
      <c r="A133" s="288" t="s">
        <v>103</v>
      </c>
      <c r="B133" s="320" t="s">
        <v>17</v>
      </c>
      <c r="C133" s="320" t="s">
        <v>151</v>
      </c>
      <c r="D133" s="320" t="s">
        <v>162</v>
      </c>
      <c r="E133" s="320" t="s">
        <v>44</v>
      </c>
      <c r="F133" s="320" t="s">
        <v>155</v>
      </c>
      <c r="G133" s="320" t="s">
        <v>9</v>
      </c>
      <c r="H133" s="321" t="s">
        <v>557</v>
      </c>
      <c r="I133" s="402" t="s">
        <v>762</v>
      </c>
      <c r="J133" s="278">
        <v>128702.4</v>
      </c>
      <c r="K133" s="278">
        <v>88701.5</v>
      </c>
      <c r="L133" s="279">
        <v>88701.5</v>
      </c>
    </row>
    <row r="134" spans="1:12" ht="34.5" customHeight="1">
      <c r="A134" s="392" t="s">
        <v>103</v>
      </c>
      <c r="B134" s="393" t="s">
        <v>17</v>
      </c>
      <c r="C134" s="394" t="s">
        <v>151</v>
      </c>
      <c r="D134" s="394" t="s">
        <v>174</v>
      </c>
      <c r="E134" s="394" t="s">
        <v>77</v>
      </c>
      <c r="F134" s="394" t="s">
        <v>8</v>
      </c>
      <c r="G134" s="394" t="s">
        <v>9</v>
      </c>
      <c r="H134" s="395" t="s">
        <v>557</v>
      </c>
      <c r="I134" s="396" t="s">
        <v>844</v>
      </c>
      <c r="J134" s="727">
        <f>J135+J147+J139+J137+J145+J141+J143</f>
        <v>26357.412219999995</v>
      </c>
      <c r="K134" s="397">
        <f>K135+K147+K139+K137+K145+K141+K143</f>
        <v>17004.41304</v>
      </c>
      <c r="L134" s="398">
        <f>L135+L147+L139+L137+L145+L143</f>
        <v>16908.05274</v>
      </c>
    </row>
    <row r="135" spans="1:12" ht="77.25" customHeight="1">
      <c r="A135" s="392" t="s">
        <v>103</v>
      </c>
      <c r="B135" s="403" t="s">
        <v>17</v>
      </c>
      <c r="C135" s="404" t="s">
        <v>151</v>
      </c>
      <c r="D135" s="404" t="s">
        <v>753</v>
      </c>
      <c r="E135" s="404" t="s">
        <v>806</v>
      </c>
      <c r="F135" s="404" t="s">
        <v>8</v>
      </c>
      <c r="G135" s="404" t="s">
        <v>9</v>
      </c>
      <c r="H135" s="395" t="s">
        <v>557</v>
      </c>
      <c r="I135" s="277" t="s">
        <v>845</v>
      </c>
      <c r="J135" s="728">
        <f>J136</f>
        <v>3778</v>
      </c>
      <c r="K135" s="399">
        <f>K136</f>
        <v>0</v>
      </c>
      <c r="L135" s="400">
        <f>L136</f>
        <v>0</v>
      </c>
    </row>
    <row r="136" spans="1:12" ht="76.5" customHeight="1">
      <c r="A136" s="392" t="s">
        <v>103</v>
      </c>
      <c r="B136" s="403" t="s">
        <v>17</v>
      </c>
      <c r="C136" s="404" t="s">
        <v>151</v>
      </c>
      <c r="D136" s="404" t="s">
        <v>753</v>
      </c>
      <c r="E136" s="404" t="s">
        <v>806</v>
      </c>
      <c r="F136" s="404" t="s">
        <v>155</v>
      </c>
      <c r="G136" s="404" t="s">
        <v>9</v>
      </c>
      <c r="H136" s="395" t="s">
        <v>557</v>
      </c>
      <c r="I136" s="314" t="s">
        <v>846</v>
      </c>
      <c r="J136" s="728">
        <v>3778</v>
      </c>
      <c r="K136" s="399">
        <v>0</v>
      </c>
      <c r="L136" s="400">
        <v>0</v>
      </c>
    </row>
    <row r="137" spans="1:12" ht="49.5" customHeight="1">
      <c r="A137" s="392" t="s">
        <v>103</v>
      </c>
      <c r="B137" s="403" t="s">
        <v>17</v>
      </c>
      <c r="C137" s="404" t="s">
        <v>151</v>
      </c>
      <c r="D137" s="404" t="s">
        <v>753</v>
      </c>
      <c r="E137" s="404" t="s">
        <v>929</v>
      </c>
      <c r="F137" s="404" t="s">
        <v>8</v>
      </c>
      <c r="G137" s="404" t="s">
        <v>9</v>
      </c>
      <c r="H137" s="395" t="s">
        <v>557</v>
      </c>
      <c r="I137" s="314" t="s">
        <v>930</v>
      </c>
      <c r="J137" s="728">
        <f>J138</f>
        <v>1271.1</v>
      </c>
      <c r="K137" s="399">
        <f>K138</f>
        <v>0</v>
      </c>
      <c r="L137" s="400">
        <f>L138</f>
        <v>0</v>
      </c>
    </row>
    <row r="138" spans="1:12" ht="46.5" customHeight="1">
      <c r="A138" s="392" t="s">
        <v>103</v>
      </c>
      <c r="B138" s="393" t="s">
        <v>17</v>
      </c>
      <c r="C138" s="394" t="s">
        <v>151</v>
      </c>
      <c r="D138" s="394" t="s">
        <v>753</v>
      </c>
      <c r="E138" s="394" t="s">
        <v>929</v>
      </c>
      <c r="F138" s="394" t="s">
        <v>155</v>
      </c>
      <c r="G138" s="394" t="s">
        <v>9</v>
      </c>
      <c r="H138" s="395" t="s">
        <v>557</v>
      </c>
      <c r="I138" s="277" t="s">
        <v>931</v>
      </c>
      <c r="J138" s="727">
        <v>1271.1</v>
      </c>
      <c r="K138" s="397">
        <v>0</v>
      </c>
      <c r="L138" s="398">
        <v>0</v>
      </c>
    </row>
    <row r="139" spans="1:12" ht="63" customHeight="1">
      <c r="A139" s="315" t="s">
        <v>103</v>
      </c>
      <c r="B139" s="316" t="s">
        <v>17</v>
      </c>
      <c r="C139" s="316" t="s">
        <v>151</v>
      </c>
      <c r="D139" s="316" t="s">
        <v>753</v>
      </c>
      <c r="E139" s="316" t="s">
        <v>866</v>
      </c>
      <c r="F139" s="316" t="s">
        <v>8</v>
      </c>
      <c r="G139" s="316" t="s">
        <v>9</v>
      </c>
      <c r="H139" s="317" t="s">
        <v>557</v>
      </c>
      <c r="I139" s="318" t="s">
        <v>867</v>
      </c>
      <c r="J139" s="278">
        <f>J140</f>
        <v>11411.3</v>
      </c>
      <c r="K139" s="405">
        <f>K140</f>
        <v>10837.6</v>
      </c>
      <c r="L139" s="405">
        <f>L140</f>
        <v>11220.1</v>
      </c>
    </row>
    <row r="140" spans="1:12" ht="76.5" customHeight="1">
      <c r="A140" s="319" t="s">
        <v>103</v>
      </c>
      <c r="B140" s="320" t="s">
        <v>17</v>
      </c>
      <c r="C140" s="320" t="s">
        <v>151</v>
      </c>
      <c r="D140" s="320" t="s">
        <v>753</v>
      </c>
      <c r="E140" s="320" t="s">
        <v>866</v>
      </c>
      <c r="F140" s="320" t="s">
        <v>155</v>
      </c>
      <c r="G140" s="320" t="s">
        <v>9</v>
      </c>
      <c r="H140" s="321" t="s">
        <v>557</v>
      </c>
      <c r="I140" s="322" t="s">
        <v>868</v>
      </c>
      <c r="J140" s="278">
        <v>11411.3</v>
      </c>
      <c r="K140" s="405">
        <v>10837.6</v>
      </c>
      <c r="L140" s="405">
        <v>11220.1</v>
      </c>
    </row>
    <row r="141" spans="1:12" ht="62.25" customHeight="1">
      <c r="A141" s="392" t="s">
        <v>103</v>
      </c>
      <c r="B141" s="393" t="s">
        <v>17</v>
      </c>
      <c r="C141" s="394" t="s">
        <v>151</v>
      </c>
      <c r="D141" s="394" t="s">
        <v>753</v>
      </c>
      <c r="E141" s="394" t="s">
        <v>934</v>
      </c>
      <c r="F141" s="394" t="s">
        <v>8</v>
      </c>
      <c r="G141" s="394" t="s">
        <v>9</v>
      </c>
      <c r="H141" s="395" t="s">
        <v>557</v>
      </c>
      <c r="I141" s="314" t="s">
        <v>935</v>
      </c>
      <c r="J141" s="727">
        <f>J142</f>
        <v>185.363</v>
      </c>
      <c r="K141" s="397">
        <f>K142</f>
        <v>552.59</v>
      </c>
      <c r="L141" s="398">
        <f>L142</f>
        <v>0</v>
      </c>
    </row>
    <row r="142" spans="1:12" ht="63" customHeight="1">
      <c r="A142" s="392" t="s">
        <v>103</v>
      </c>
      <c r="B142" s="393" t="s">
        <v>17</v>
      </c>
      <c r="C142" s="394" t="s">
        <v>151</v>
      </c>
      <c r="D142" s="394" t="s">
        <v>753</v>
      </c>
      <c r="E142" s="394" t="s">
        <v>934</v>
      </c>
      <c r="F142" s="394" t="s">
        <v>155</v>
      </c>
      <c r="G142" s="394" t="s">
        <v>9</v>
      </c>
      <c r="H142" s="395" t="s">
        <v>557</v>
      </c>
      <c r="I142" s="277" t="s">
        <v>936</v>
      </c>
      <c r="J142" s="727">
        <v>185.363</v>
      </c>
      <c r="K142" s="397">
        <v>552.59</v>
      </c>
      <c r="L142" s="398">
        <v>0</v>
      </c>
    </row>
    <row r="143" spans="1:12" ht="29.25" customHeight="1">
      <c r="A143" s="392" t="s">
        <v>103</v>
      </c>
      <c r="B143" s="393" t="s">
        <v>17</v>
      </c>
      <c r="C143" s="394" t="s">
        <v>151</v>
      </c>
      <c r="D143" s="394" t="s">
        <v>753</v>
      </c>
      <c r="E143" s="394" t="s">
        <v>937</v>
      </c>
      <c r="F143" s="394" t="s">
        <v>8</v>
      </c>
      <c r="G143" s="394" t="s">
        <v>9</v>
      </c>
      <c r="H143" s="395" t="s">
        <v>557</v>
      </c>
      <c r="I143" s="314" t="s">
        <v>938</v>
      </c>
      <c r="J143" s="727">
        <f>J144</f>
        <v>2079.504</v>
      </c>
      <c r="K143" s="397">
        <f>K144</f>
        <v>2768.72304</v>
      </c>
      <c r="L143" s="398">
        <f>L144</f>
        <v>2842.45274</v>
      </c>
    </row>
    <row r="144" spans="1:12" ht="46.5" customHeight="1">
      <c r="A144" s="392" t="s">
        <v>103</v>
      </c>
      <c r="B144" s="393" t="s">
        <v>17</v>
      </c>
      <c r="C144" s="394" t="s">
        <v>151</v>
      </c>
      <c r="D144" s="394" t="s">
        <v>753</v>
      </c>
      <c r="E144" s="394" t="s">
        <v>937</v>
      </c>
      <c r="F144" s="394" t="s">
        <v>155</v>
      </c>
      <c r="G144" s="394" t="s">
        <v>9</v>
      </c>
      <c r="H144" s="395" t="s">
        <v>557</v>
      </c>
      <c r="I144" s="277" t="s">
        <v>939</v>
      </c>
      <c r="J144" s="727">
        <v>2079.504</v>
      </c>
      <c r="K144" s="397">
        <v>2768.72304</v>
      </c>
      <c r="L144" s="398">
        <v>2842.45274</v>
      </c>
    </row>
    <row r="145" spans="1:12" ht="18" customHeight="1">
      <c r="A145" s="319" t="s">
        <v>103</v>
      </c>
      <c r="B145" s="320" t="s">
        <v>17</v>
      </c>
      <c r="C145" s="320" t="s">
        <v>151</v>
      </c>
      <c r="D145" s="320" t="s">
        <v>753</v>
      </c>
      <c r="E145" s="404" t="s">
        <v>810</v>
      </c>
      <c r="F145" s="404" t="s">
        <v>8</v>
      </c>
      <c r="G145" s="404" t="s">
        <v>9</v>
      </c>
      <c r="H145" s="395" t="s">
        <v>557</v>
      </c>
      <c r="I145" s="314" t="s">
        <v>932</v>
      </c>
      <c r="J145" s="728">
        <f>J146</f>
        <v>122</v>
      </c>
      <c r="K145" s="399">
        <f>K146</f>
        <v>0</v>
      </c>
      <c r="L145" s="400">
        <f>L146</f>
        <v>0</v>
      </c>
    </row>
    <row r="146" spans="1:12" ht="31.5" customHeight="1">
      <c r="A146" s="319" t="s">
        <v>103</v>
      </c>
      <c r="B146" s="320" t="s">
        <v>17</v>
      </c>
      <c r="C146" s="320" t="s">
        <v>151</v>
      </c>
      <c r="D146" s="320" t="s">
        <v>753</v>
      </c>
      <c r="E146" s="394" t="s">
        <v>810</v>
      </c>
      <c r="F146" s="394" t="s">
        <v>155</v>
      </c>
      <c r="G146" s="394" t="s">
        <v>9</v>
      </c>
      <c r="H146" s="395" t="s">
        <v>557</v>
      </c>
      <c r="I146" s="277" t="s">
        <v>933</v>
      </c>
      <c r="J146" s="727">
        <v>122</v>
      </c>
      <c r="K146" s="397">
        <v>0</v>
      </c>
      <c r="L146" s="398">
        <v>0</v>
      </c>
    </row>
    <row r="147" spans="1:12" ht="15.75">
      <c r="A147" s="392" t="s">
        <v>103</v>
      </c>
      <c r="B147" s="403" t="s">
        <v>17</v>
      </c>
      <c r="C147" s="404" t="s">
        <v>151</v>
      </c>
      <c r="D147" s="404" t="s">
        <v>175</v>
      </c>
      <c r="E147" s="404" t="s">
        <v>44</v>
      </c>
      <c r="F147" s="404" t="s">
        <v>8</v>
      </c>
      <c r="G147" s="404" t="s">
        <v>9</v>
      </c>
      <c r="H147" s="395" t="s">
        <v>557</v>
      </c>
      <c r="I147" s="396" t="s">
        <v>45</v>
      </c>
      <c r="J147" s="728">
        <f>J148</f>
        <v>7510.145219999997</v>
      </c>
      <c r="K147" s="399">
        <f>K148</f>
        <v>2845.5</v>
      </c>
      <c r="L147" s="400">
        <f>L148</f>
        <v>2845.5</v>
      </c>
    </row>
    <row r="148" spans="1:12" ht="31.5">
      <c r="A148" s="392" t="s">
        <v>103</v>
      </c>
      <c r="B148" s="403" t="s">
        <v>17</v>
      </c>
      <c r="C148" s="404" t="s">
        <v>151</v>
      </c>
      <c r="D148" s="404" t="s">
        <v>175</v>
      </c>
      <c r="E148" s="404" t="s">
        <v>44</v>
      </c>
      <c r="F148" s="404" t="s">
        <v>155</v>
      </c>
      <c r="G148" s="404" t="s">
        <v>9</v>
      </c>
      <c r="H148" s="395" t="s">
        <v>557</v>
      </c>
      <c r="I148" s="380" t="s">
        <v>46</v>
      </c>
      <c r="J148" s="728">
        <f>26357.41222-J146-J144-J142-J140-J138-J136</f>
        <v>7510.145219999997</v>
      </c>
      <c r="K148" s="399">
        <v>2845.5</v>
      </c>
      <c r="L148" s="400">
        <v>2845.5</v>
      </c>
    </row>
    <row r="149" spans="1:12" ht="33.75" customHeight="1">
      <c r="A149" s="392" t="s">
        <v>103</v>
      </c>
      <c r="B149" s="403" t="s">
        <v>17</v>
      </c>
      <c r="C149" s="404" t="s">
        <v>151</v>
      </c>
      <c r="D149" s="404" t="s">
        <v>176</v>
      </c>
      <c r="E149" s="404" t="s">
        <v>77</v>
      </c>
      <c r="F149" s="404" t="s">
        <v>8</v>
      </c>
      <c r="G149" s="404" t="s">
        <v>9</v>
      </c>
      <c r="H149" s="395" t="s">
        <v>557</v>
      </c>
      <c r="I149" s="396" t="s">
        <v>847</v>
      </c>
      <c r="J149" s="728">
        <f>J150+J152+J154+J156</f>
        <v>534495.6705799999</v>
      </c>
      <c r="K149" s="399">
        <f>K150+K152+K154+K156</f>
        <v>521840.3</v>
      </c>
      <c r="L149" s="400">
        <f>L150+L152+L154+L156</f>
        <v>521941.5</v>
      </c>
    </row>
    <row r="150" spans="1:12" ht="48.75" customHeight="1">
      <c r="A150" s="392" t="s">
        <v>103</v>
      </c>
      <c r="B150" s="393" t="s">
        <v>17</v>
      </c>
      <c r="C150" s="394" t="s">
        <v>151</v>
      </c>
      <c r="D150" s="394" t="s">
        <v>176</v>
      </c>
      <c r="E150" s="394" t="s">
        <v>75</v>
      </c>
      <c r="F150" s="394" t="s">
        <v>8</v>
      </c>
      <c r="G150" s="394" t="s">
        <v>9</v>
      </c>
      <c r="H150" s="395" t="s">
        <v>557</v>
      </c>
      <c r="I150" s="406" t="s">
        <v>89</v>
      </c>
      <c r="J150" s="727">
        <f>J151</f>
        <v>524561.37058</v>
      </c>
      <c r="K150" s="397">
        <f>K151</f>
        <v>510820</v>
      </c>
      <c r="L150" s="398">
        <f>L151</f>
        <v>510820</v>
      </c>
    </row>
    <row r="151" spans="1:12" ht="47.25">
      <c r="A151" s="392" t="s">
        <v>103</v>
      </c>
      <c r="B151" s="403" t="s">
        <v>17</v>
      </c>
      <c r="C151" s="404" t="s">
        <v>151</v>
      </c>
      <c r="D151" s="404" t="s">
        <v>176</v>
      </c>
      <c r="E151" s="404" t="s">
        <v>75</v>
      </c>
      <c r="F151" s="404" t="s">
        <v>155</v>
      </c>
      <c r="G151" s="404" t="s">
        <v>9</v>
      </c>
      <c r="H151" s="395" t="s">
        <v>557</v>
      </c>
      <c r="I151" s="407" t="s">
        <v>251</v>
      </c>
      <c r="J151" s="728">
        <f>520091.96+3855.6+396.11058+217.7</f>
        <v>524561.37058</v>
      </c>
      <c r="K151" s="399">
        <f>500826.7+9993.3</f>
        <v>510820</v>
      </c>
      <c r="L151" s="400">
        <f>500826.7+9993.3</f>
        <v>510820</v>
      </c>
    </row>
    <row r="152" spans="1:12" ht="103.5" customHeight="1">
      <c r="A152" s="392" t="s">
        <v>103</v>
      </c>
      <c r="B152" s="393" t="s">
        <v>17</v>
      </c>
      <c r="C152" s="394" t="s">
        <v>151</v>
      </c>
      <c r="D152" s="394" t="s">
        <v>176</v>
      </c>
      <c r="E152" s="394" t="s">
        <v>90</v>
      </c>
      <c r="F152" s="394" t="s">
        <v>8</v>
      </c>
      <c r="G152" s="394" t="s">
        <v>9</v>
      </c>
      <c r="H152" s="395" t="s">
        <v>557</v>
      </c>
      <c r="I152" s="408" t="s">
        <v>749</v>
      </c>
      <c r="J152" s="727">
        <f>J153</f>
        <v>6488.6</v>
      </c>
      <c r="K152" s="397">
        <f>K153</f>
        <v>7567.4</v>
      </c>
      <c r="L152" s="398">
        <f>L153</f>
        <v>7567.4</v>
      </c>
    </row>
    <row r="153" spans="1:12" ht="96" customHeight="1">
      <c r="A153" s="392" t="s">
        <v>103</v>
      </c>
      <c r="B153" s="403" t="s">
        <v>17</v>
      </c>
      <c r="C153" s="404" t="s">
        <v>151</v>
      </c>
      <c r="D153" s="404" t="s">
        <v>176</v>
      </c>
      <c r="E153" s="404" t="s">
        <v>90</v>
      </c>
      <c r="F153" s="404" t="s">
        <v>155</v>
      </c>
      <c r="G153" s="404" t="s">
        <v>9</v>
      </c>
      <c r="H153" s="395" t="s">
        <v>557</v>
      </c>
      <c r="I153" s="409" t="s">
        <v>427</v>
      </c>
      <c r="J153" s="728">
        <v>6488.6</v>
      </c>
      <c r="K153" s="399">
        <v>7567.4</v>
      </c>
      <c r="L153" s="400">
        <v>7567.4</v>
      </c>
    </row>
    <row r="154" spans="1:12" ht="47.25" customHeight="1">
      <c r="A154" s="392" t="s">
        <v>103</v>
      </c>
      <c r="B154" s="393" t="s">
        <v>17</v>
      </c>
      <c r="C154" s="394" t="s">
        <v>151</v>
      </c>
      <c r="D154" s="394" t="s">
        <v>177</v>
      </c>
      <c r="E154" s="394" t="s">
        <v>428</v>
      </c>
      <c r="F154" s="394" t="s">
        <v>8</v>
      </c>
      <c r="G154" s="394" t="s">
        <v>9</v>
      </c>
      <c r="H154" s="395" t="s">
        <v>557</v>
      </c>
      <c r="I154" s="408" t="s">
        <v>848</v>
      </c>
      <c r="J154" s="727">
        <f>J155</f>
        <v>3357</v>
      </c>
      <c r="K154" s="397">
        <f>K155</f>
        <v>3450.3</v>
      </c>
      <c r="L154" s="398">
        <f>L155</f>
        <v>3551.8</v>
      </c>
    </row>
    <row r="155" spans="1:12" ht="66" customHeight="1">
      <c r="A155" s="392" t="s">
        <v>103</v>
      </c>
      <c r="B155" s="403" t="s">
        <v>17</v>
      </c>
      <c r="C155" s="404" t="s">
        <v>151</v>
      </c>
      <c r="D155" s="404" t="s">
        <v>177</v>
      </c>
      <c r="E155" s="404" t="s">
        <v>428</v>
      </c>
      <c r="F155" s="404" t="s">
        <v>155</v>
      </c>
      <c r="G155" s="404" t="s">
        <v>9</v>
      </c>
      <c r="H155" s="395" t="s">
        <v>557</v>
      </c>
      <c r="I155" s="380" t="s">
        <v>849</v>
      </c>
      <c r="J155" s="728">
        <v>3357</v>
      </c>
      <c r="K155" s="399">
        <v>3450.3</v>
      </c>
      <c r="L155" s="400">
        <v>3551.8</v>
      </c>
    </row>
    <row r="156" spans="1:12" ht="66" customHeight="1">
      <c r="A156" s="392" t="s">
        <v>103</v>
      </c>
      <c r="B156" s="393" t="s">
        <v>17</v>
      </c>
      <c r="C156" s="394" t="s">
        <v>151</v>
      </c>
      <c r="D156" s="394" t="s">
        <v>177</v>
      </c>
      <c r="E156" s="394" t="s">
        <v>129</v>
      </c>
      <c r="F156" s="394" t="s">
        <v>8</v>
      </c>
      <c r="G156" s="394" t="s">
        <v>9</v>
      </c>
      <c r="H156" s="395" t="s">
        <v>557</v>
      </c>
      <c r="I156" s="396" t="s">
        <v>759</v>
      </c>
      <c r="J156" s="727">
        <f>J157</f>
        <v>88.7</v>
      </c>
      <c r="K156" s="397">
        <f>K157</f>
        <v>2.6</v>
      </c>
      <c r="L156" s="398">
        <f>L157</f>
        <v>2.3</v>
      </c>
    </row>
    <row r="157" spans="1:12" ht="79.5" customHeight="1">
      <c r="A157" s="392" t="s">
        <v>103</v>
      </c>
      <c r="B157" s="403" t="s">
        <v>17</v>
      </c>
      <c r="C157" s="404" t="s">
        <v>151</v>
      </c>
      <c r="D157" s="404" t="s">
        <v>177</v>
      </c>
      <c r="E157" s="404" t="s">
        <v>129</v>
      </c>
      <c r="F157" s="404" t="s">
        <v>155</v>
      </c>
      <c r="G157" s="404" t="s">
        <v>9</v>
      </c>
      <c r="H157" s="395" t="s">
        <v>557</v>
      </c>
      <c r="I157" s="380" t="s">
        <v>760</v>
      </c>
      <c r="J157" s="728">
        <v>88.7</v>
      </c>
      <c r="K157" s="399">
        <v>2.6</v>
      </c>
      <c r="L157" s="400">
        <v>2.3</v>
      </c>
    </row>
    <row r="158" spans="1:12" ht="15.75">
      <c r="A158" s="410" t="s">
        <v>77</v>
      </c>
      <c r="B158" s="411" t="s">
        <v>17</v>
      </c>
      <c r="C158" s="412" t="s">
        <v>151</v>
      </c>
      <c r="D158" s="412" t="s">
        <v>178</v>
      </c>
      <c r="E158" s="412" t="s">
        <v>77</v>
      </c>
      <c r="F158" s="412" t="s">
        <v>8</v>
      </c>
      <c r="G158" s="412" t="s">
        <v>9</v>
      </c>
      <c r="H158" s="413" t="s">
        <v>557</v>
      </c>
      <c r="I158" s="414" t="s">
        <v>106</v>
      </c>
      <c r="J158" s="729">
        <f>J159+J163+J167+J169+J165</f>
        <v>84668.27364999999</v>
      </c>
      <c r="K158" s="415">
        <f>K159+K163+K167+K169+K165</f>
        <v>45997.753</v>
      </c>
      <c r="L158" s="415">
        <f>L159+L163+L167+L169+L165</f>
        <v>24764.752999999997</v>
      </c>
    </row>
    <row r="159" spans="1:12" ht="81" customHeight="1">
      <c r="A159" s="392" t="s">
        <v>77</v>
      </c>
      <c r="B159" s="393" t="s">
        <v>17</v>
      </c>
      <c r="C159" s="394" t="s">
        <v>151</v>
      </c>
      <c r="D159" s="394" t="s">
        <v>178</v>
      </c>
      <c r="E159" s="394" t="s">
        <v>14</v>
      </c>
      <c r="F159" s="394" t="s">
        <v>8</v>
      </c>
      <c r="G159" s="394" t="s">
        <v>9</v>
      </c>
      <c r="H159" s="395" t="s">
        <v>557</v>
      </c>
      <c r="I159" s="396" t="s">
        <v>850</v>
      </c>
      <c r="J159" s="728">
        <f>J160+J161+J162</f>
        <v>26793.94965</v>
      </c>
      <c r="K159" s="399">
        <f>K160+K161+K162</f>
        <v>24209.653</v>
      </c>
      <c r="L159" s="400">
        <f>L160+L161+L162</f>
        <v>24209.653</v>
      </c>
    </row>
    <row r="160" spans="1:12" ht="78.75" customHeight="1">
      <c r="A160" s="392" t="s">
        <v>103</v>
      </c>
      <c r="B160" s="403" t="s">
        <v>17</v>
      </c>
      <c r="C160" s="404" t="s">
        <v>151</v>
      </c>
      <c r="D160" s="394" t="s">
        <v>178</v>
      </c>
      <c r="E160" s="394" t="s">
        <v>14</v>
      </c>
      <c r="F160" s="404" t="s">
        <v>155</v>
      </c>
      <c r="G160" s="404" t="s">
        <v>9</v>
      </c>
      <c r="H160" s="395" t="s">
        <v>557</v>
      </c>
      <c r="I160" s="380" t="s">
        <v>851</v>
      </c>
      <c r="J160" s="278">
        <v>1111.482</v>
      </c>
      <c r="K160" s="278">
        <v>1111.482</v>
      </c>
      <c r="L160" s="279">
        <v>1111.482</v>
      </c>
    </row>
    <row r="161" spans="1:12" ht="80.25" customHeight="1">
      <c r="A161" s="392" t="s">
        <v>62</v>
      </c>
      <c r="B161" s="403" t="s">
        <v>17</v>
      </c>
      <c r="C161" s="404" t="s">
        <v>151</v>
      </c>
      <c r="D161" s="394" t="s">
        <v>178</v>
      </c>
      <c r="E161" s="394" t="s">
        <v>14</v>
      </c>
      <c r="F161" s="404" t="s">
        <v>155</v>
      </c>
      <c r="G161" s="404" t="s">
        <v>9</v>
      </c>
      <c r="H161" s="395" t="s">
        <v>557</v>
      </c>
      <c r="I161" s="380" t="s">
        <v>293</v>
      </c>
      <c r="J161" s="278">
        <v>25518.74655</v>
      </c>
      <c r="K161" s="278">
        <f>23851.501+26.8-780.13</f>
        <v>23098.171</v>
      </c>
      <c r="L161" s="279">
        <f>23776.301+102-780.13</f>
        <v>23098.171</v>
      </c>
    </row>
    <row r="162" spans="1:12" ht="78" customHeight="1">
      <c r="A162" s="392" t="s">
        <v>340</v>
      </c>
      <c r="B162" s="416" t="s">
        <v>17</v>
      </c>
      <c r="C162" s="417" t="s">
        <v>151</v>
      </c>
      <c r="D162" s="418" t="s">
        <v>178</v>
      </c>
      <c r="E162" s="418" t="s">
        <v>14</v>
      </c>
      <c r="F162" s="417" t="s">
        <v>155</v>
      </c>
      <c r="G162" s="417" t="s">
        <v>9</v>
      </c>
      <c r="H162" s="419" t="s">
        <v>557</v>
      </c>
      <c r="I162" s="420" t="s">
        <v>293</v>
      </c>
      <c r="J162" s="289">
        <v>163.7211</v>
      </c>
      <c r="K162" s="289">
        <v>0</v>
      </c>
      <c r="L162" s="290">
        <v>0</v>
      </c>
    </row>
    <row r="163" spans="1:12" ht="90.75" customHeight="1">
      <c r="A163" s="288" t="s">
        <v>103</v>
      </c>
      <c r="B163" s="316" t="s">
        <v>17</v>
      </c>
      <c r="C163" s="316" t="s">
        <v>151</v>
      </c>
      <c r="D163" s="320" t="s">
        <v>179</v>
      </c>
      <c r="E163" s="320" t="s">
        <v>807</v>
      </c>
      <c r="F163" s="316" t="s">
        <v>8</v>
      </c>
      <c r="G163" s="316" t="s">
        <v>9</v>
      </c>
      <c r="H163" s="317" t="s">
        <v>557</v>
      </c>
      <c r="I163" s="421" t="s">
        <v>808</v>
      </c>
      <c r="J163" s="278">
        <v>21233</v>
      </c>
      <c r="K163" s="278">
        <v>21233</v>
      </c>
      <c r="L163" s="279">
        <v>0</v>
      </c>
    </row>
    <row r="164" spans="1:12" ht="78.75">
      <c r="A164" s="288" t="s">
        <v>103</v>
      </c>
      <c r="B164" s="316" t="s">
        <v>17</v>
      </c>
      <c r="C164" s="316" t="s">
        <v>151</v>
      </c>
      <c r="D164" s="320" t="s">
        <v>179</v>
      </c>
      <c r="E164" s="320" t="s">
        <v>807</v>
      </c>
      <c r="F164" s="316" t="s">
        <v>155</v>
      </c>
      <c r="G164" s="316" t="s">
        <v>9</v>
      </c>
      <c r="H164" s="317" t="s">
        <v>557</v>
      </c>
      <c r="I164" s="422" t="s">
        <v>809</v>
      </c>
      <c r="J164" s="278">
        <f>J163</f>
        <v>21233</v>
      </c>
      <c r="K164" s="278">
        <f>K163</f>
        <v>21233</v>
      </c>
      <c r="L164" s="279">
        <v>0</v>
      </c>
    </row>
    <row r="165" spans="1:12" ht="33.75" customHeight="1">
      <c r="A165" s="288" t="s">
        <v>103</v>
      </c>
      <c r="B165" s="316" t="s">
        <v>17</v>
      </c>
      <c r="C165" s="316" t="s">
        <v>151</v>
      </c>
      <c r="D165" s="320" t="s">
        <v>179</v>
      </c>
      <c r="E165" s="320" t="s">
        <v>810</v>
      </c>
      <c r="F165" s="316" t="s">
        <v>8</v>
      </c>
      <c r="G165" s="316" t="s">
        <v>9</v>
      </c>
      <c r="H165" s="317" t="s">
        <v>557</v>
      </c>
      <c r="I165" s="421" t="s">
        <v>940</v>
      </c>
      <c r="J165" s="278">
        <f>J166</f>
        <v>5000</v>
      </c>
      <c r="K165" s="278">
        <f>K166</f>
        <v>0</v>
      </c>
      <c r="L165" s="279">
        <f>L166</f>
        <v>0</v>
      </c>
    </row>
    <row r="166" spans="1:12" ht="51" customHeight="1">
      <c r="A166" s="288" t="s">
        <v>103</v>
      </c>
      <c r="B166" s="316" t="s">
        <v>17</v>
      </c>
      <c r="C166" s="316" t="s">
        <v>151</v>
      </c>
      <c r="D166" s="320" t="s">
        <v>179</v>
      </c>
      <c r="E166" s="320" t="s">
        <v>810</v>
      </c>
      <c r="F166" s="316" t="s">
        <v>155</v>
      </c>
      <c r="G166" s="316" t="s">
        <v>9</v>
      </c>
      <c r="H166" s="317" t="s">
        <v>557</v>
      </c>
      <c r="I166" s="422" t="s">
        <v>941</v>
      </c>
      <c r="J166" s="278">
        <v>5000</v>
      </c>
      <c r="K166" s="278">
        <v>0</v>
      </c>
      <c r="L166" s="279">
        <v>0</v>
      </c>
    </row>
    <row r="167" spans="1:12" ht="31.5">
      <c r="A167" s="288" t="s">
        <v>103</v>
      </c>
      <c r="B167" s="316" t="s">
        <v>17</v>
      </c>
      <c r="C167" s="316" t="s">
        <v>151</v>
      </c>
      <c r="D167" s="320" t="s">
        <v>179</v>
      </c>
      <c r="E167" s="320" t="s">
        <v>810</v>
      </c>
      <c r="F167" s="316" t="s">
        <v>8</v>
      </c>
      <c r="G167" s="316" t="s">
        <v>9</v>
      </c>
      <c r="H167" s="317" t="s">
        <v>557</v>
      </c>
      <c r="I167" s="421" t="s">
        <v>811</v>
      </c>
      <c r="J167" s="278">
        <f>J168</f>
        <v>300</v>
      </c>
      <c r="K167" s="278">
        <f>K168</f>
        <v>0</v>
      </c>
      <c r="L167" s="279">
        <f>L168</f>
        <v>0</v>
      </c>
    </row>
    <row r="168" spans="1:12" ht="47.25">
      <c r="A168" s="288" t="s">
        <v>103</v>
      </c>
      <c r="B168" s="316" t="s">
        <v>17</v>
      </c>
      <c r="C168" s="316" t="s">
        <v>151</v>
      </c>
      <c r="D168" s="320" t="s">
        <v>179</v>
      </c>
      <c r="E168" s="320" t="s">
        <v>810</v>
      </c>
      <c r="F168" s="316" t="s">
        <v>155</v>
      </c>
      <c r="G168" s="316" t="s">
        <v>9</v>
      </c>
      <c r="H168" s="317" t="s">
        <v>557</v>
      </c>
      <c r="I168" s="422" t="s">
        <v>812</v>
      </c>
      <c r="J168" s="278">
        <v>300</v>
      </c>
      <c r="K168" s="278">
        <v>0</v>
      </c>
      <c r="L168" s="279">
        <v>0</v>
      </c>
    </row>
    <row r="169" spans="1:12" ht="31.5">
      <c r="A169" s="288" t="s">
        <v>103</v>
      </c>
      <c r="B169" s="316" t="s">
        <v>17</v>
      </c>
      <c r="C169" s="316" t="s">
        <v>151</v>
      </c>
      <c r="D169" s="320" t="s">
        <v>754</v>
      </c>
      <c r="E169" s="320" t="s">
        <v>44</v>
      </c>
      <c r="F169" s="316" t="s">
        <v>8</v>
      </c>
      <c r="G169" s="316" t="s">
        <v>9</v>
      </c>
      <c r="H169" s="317" t="s">
        <v>557</v>
      </c>
      <c r="I169" s="421" t="s">
        <v>826</v>
      </c>
      <c r="J169" s="278">
        <f>J170</f>
        <v>31341.323999999997</v>
      </c>
      <c r="K169" s="278">
        <f>K170</f>
        <v>555.1</v>
      </c>
      <c r="L169" s="279">
        <f>L170</f>
        <v>555.1</v>
      </c>
    </row>
    <row r="170" spans="1:12" ht="31.5">
      <c r="A170" s="288" t="s">
        <v>103</v>
      </c>
      <c r="B170" s="316" t="s">
        <v>17</v>
      </c>
      <c r="C170" s="316" t="s">
        <v>151</v>
      </c>
      <c r="D170" s="320" t="s">
        <v>754</v>
      </c>
      <c r="E170" s="320" t="s">
        <v>44</v>
      </c>
      <c r="F170" s="316" t="s">
        <v>155</v>
      </c>
      <c r="G170" s="316" t="s">
        <v>9</v>
      </c>
      <c r="H170" s="317" t="s">
        <v>557</v>
      </c>
      <c r="I170" s="422" t="s">
        <v>827</v>
      </c>
      <c r="J170" s="278">
        <f>31090.724+250.6</f>
        <v>31341.323999999997</v>
      </c>
      <c r="K170" s="278">
        <v>555.1</v>
      </c>
      <c r="L170" s="279">
        <v>555.1</v>
      </c>
    </row>
    <row r="171" spans="1:12" ht="31.5">
      <c r="A171" s="442" t="s">
        <v>103</v>
      </c>
      <c r="B171" s="443" t="s">
        <v>17</v>
      </c>
      <c r="C171" s="444" t="s">
        <v>116</v>
      </c>
      <c r="D171" s="444" t="s">
        <v>8</v>
      </c>
      <c r="E171" s="444" t="s">
        <v>77</v>
      </c>
      <c r="F171" s="444" t="s">
        <v>8</v>
      </c>
      <c r="G171" s="444" t="s">
        <v>9</v>
      </c>
      <c r="H171" s="445" t="s">
        <v>557</v>
      </c>
      <c r="I171" s="446" t="s">
        <v>750</v>
      </c>
      <c r="J171" s="730">
        <f aca="true" t="shared" si="5" ref="J171:L172">J172</f>
        <v>67800</v>
      </c>
      <c r="K171" s="447">
        <f t="shared" si="5"/>
        <v>16295.6</v>
      </c>
      <c r="L171" s="448">
        <f t="shared" si="5"/>
        <v>32975.749</v>
      </c>
    </row>
    <row r="172" spans="1:12" ht="31.5">
      <c r="A172" s="392" t="s">
        <v>103</v>
      </c>
      <c r="B172" s="403" t="s">
        <v>17</v>
      </c>
      <c r="C172" s="404" t="s">
        <v>116</v>
      </c>
      <c r="D172" s="404" t="s">
        <v>155</v>
      </c>
      <c r="E172" s="404" t="s">
        <v>77</v>
      </c>
      <c r="F172" s="404" t="s">
        <v>155</v>
      </c>
      <c r="G172" s="404" t="s">
        <v>9</v>
      </c>
      <c r="H172" s="395" t="s">
        <v>557</v>
      </c>
      <c r="I172" s="423" t="s">
        <v>751</v>
      </c>
      <c r="J172" s="728">
        <f t="shared" si="5"/>
        <v>67800</v>
      </c>
      <c r="K172" s="399">
        <f t="shared" si="5"/>
        <v>16295.6</v>
      </c>
      <c r="L172" s="400">
        <f t="shared" si="5"/>
        <v>32975.749</v>
      </c>
    </row>
    <row r="173" spans="1:12" ht="47.25">
      <c r="A173" s="424" t="s">
        <v>103</v>
      </c>
      <c r="B173" s="416" t="s">
        <v>17</v>
      </c>
      <c r="C173" s="417" t="s">
        <v>116</v>
      </c>
      <c r="D173" s="417" t="s">
        <v>155</v>
      </c>
      <c r="E173" s="417" t="s">
        <v>611</v>
      </c>
      <c r="F173" s="417" t="s">
        <v>155</v>
      </c>
      <c r="G173" s="417" t="s">
        <v>9</v>
      </c>
      <c r="H173" s="419" t="s">
        <v>557</v>
      </c>
      <c r="I173" s="425" t="s">
        <v>586</v>
      </c>
      <c r="J173" s="731">
        <f>93042.925-40742.925+15500</f>
        <v>67800</v>
      </c>
      <c r="K173" s="426">
        <v>16295.6</v>
      </c>
      <c r="L173" s="427">
        <v>32975.749</v>
      </c>
    </row>
    <row r="174" spans="1:12" ht="78.75">
      <c r="A174" s="424" t="s">
        <v>77</v>
      </c>
      <c r="B174" s="416" t="s">
        <v>17</v>
      </c>
      <c r="C174" s="417" t="s">
        <v>943</v>
      </c>
      <c r="D174" s="417" t="s">
        <v>8</v>
      </c>
      <c r="E174" s="417" t="s">
        <v>77</v>
      </c>
      <c r="F174" s="417" t="s">
        <v>8</v>
      </c>
      <c r="G174" s="417" t="s">
        <v>9</v>
      </c>
      <c r="H174" s="419" t="s">
        <v>557</v>
      </c>
      <c r="I174" s="425" t="s">
        <v>942</v>
      </c>
      <c r="J174" s="732">
        <f>J176+J179+J175</f>
        <v>2680.4107899999995</v>
      </c>
      <c r="K174" s="399">
        <f>K178+K179+K175</f>
        <v>0</v>
      </c>
      <c r="L174" s="427">
        <f>L178+L179+L175</f>
        <v>0</v>
      </c>
    </row>
    <row r="175" spans="1:12" ht="47.25">
      <c r="A175" s="424" t="s">
        <v>492</v>
      </c>
      <c r="B175" s="416" t="s">
        <v>17</v>
      </c>
      <c r="C175" s="417" t="s">
        <v>943</v>
      </c>
      <c r="D175" s="417" t="s">
        <v>155</v>
      </c>
      <c r="E175" s="417" t="s">
        <v>149</v>
      </c>
      <c r="F175" s="417" t="s">
        <v>155</v>
      </c>
      <c r="G175" s="417" t="s">
        <v>9</v>
      </c>
      <c r="H175" s="419" t="s">
        <v>557</v>
      </c>
      <c r="I175" s="425" t="s">
        <v>1079</v>
      </c>
      <c r="J175" s="728">
        <v>21.18191</v>
      </c>
      <c r="K175" s="399">
        <v>0</v>
      </c>
      <c r="L175" s="400">
        <v>0</v>
      </c>
    </row>
    <row r="176" spans="1:12" ht="47.25">
      <c r="A176" s="691" t="s">
        <v>77</v>
      </c>
      <c r="B176" s="416" t="s">
        <v>17</v>
      </c>
      <c r="C176" s="417" t="s">
        <v>943</v>
      </c>
      <c r="D176" s="417" t="s">
        <v>155</v>
      </c>
      <c r="E176" s="417" t="s">
        <v>118</v>
      </c>
      <c r="F176" s="417" t="s">
        <v>155</v>
      </c>
      <c r="G176" s="417" t="s">
        <v>9</v>
      </c>
      <c r="H176" s="419" t="s">
        <v>557</v>
      </c>
      <c r="I176" s="423" t="s">
        <v>944</v>
      </c>
      <c r="J176" s="728">
        <f>J177+J178</f>
        <v>1595.45273</v>
      </c>
      <c r="K176" s="399">
        <v>0</v>
      </c>
      <c r="L176" s="400">
        <v>0</v>
      </c>
    </row>
    <row r="177" spans="1:12" ht="47.25">
      <c r="A177" s="691" t="s">
        <v>103</v>
      </c>
      <c r="B177" s="416" t="s">
        <v>17</v>
      </c>
      <c r="C177" s="417" t="s">
        <v>943</v>
      </c>
      <c r="D177" s="417" t="s">
        <v>155</v>
      </c>
      <c r="E177" s="417" t="s">
        <v>118</v>
      </c>
      <c r="F177" s="417" t="s">
        <v>155</v>
      </c>
      <c r="G177" s="417" t="s">
        <v>9</v>
      </c>
      <c r="H177" s="419" t="s">
        <v>557</v>
      </c>
      <c r="I177" s="423" t="s">
        <v>944</v>
      </c>
      <c r="J177" s="399">
        <v>239.10063</v>
      </c>
      <c r="K177" s="399">
        <v>0</v>
      </c>
      <c r="L177" s="400">
        <v>0</v>
      </c>
    </row>
    <row r="178" spans="1:12" ht="56.25" customHeight="1">
      <c r="A178" s="691" t="s">
        <v>62</v>
      </c>
      <c r="B178" s="416" t="s">
        <v>17</v>
      </c>
      <c r="C178" s="417" t="s">
        <v>943</v>
      </c>
      <c r="D178" s="417" t="s">
        <v>155</v>
      </c>
      <c r="E178" s="417" t="s">
        <v>118</v>
      </c>
      <c r="F178" s="417" t="s">
        <v>155</v>
      </c>
      <c r="G178" s="417" t="s">
        <v>9</v>
      </c>
      <c r="H178" s="419" t="s">
        <v>557</v>
      </c>
      <c r="I178" s="423" t="s">
        <v>944</v>
      </c>
      <c r="J178" s="399">
        <f>768.49126+529.5206+59.50613-1.16589</f>
        <v>1356.3521</v>
      </c>
      <c r="K178" s="399">
        <v>0</v>
      </c>
      <c r="L178" s="400">
        <v>0</v>
      </c>
    </row>
    <row r="179" spans="1:12" ht="97.5" customHeight="1">
      <c r="A179" s="424" t="s">
        <v>103</v>
      </c>
      <c r="B179" s="416" t="s">
        <v>17</v>
      </c>
      <c r="C179" s="417" t="s">
        <v>943</v>
      </c>
      <c r="D179" s="417" t="s">
        <v>179</v>
      </c>
      <c r="E179" s="417" t="s">
        <v>946</v>
      </c>
      <c r="F179" s="417" t="s">
        <v>155</v>
      </c>
      <c r="G179" s="417" t="s">
        <v>9</v>
      </c>
      <c r="H179" s="419" t="s">
        <v>557</v>
      </c>
      <c r="I179" s="423" t="s">
        <v>945</v>
      </c>
      <c r="J179" s="399">
        <v>1063.77615</v>
      </c>
      <c r="K179" s="399">
        <v>0</v>
      </c>
      <c r="L179" s="400">
        <v>0</v>
      </c>
    </row>
    <row r="180" spans="1:12" ht="63">
      <c r="A180" s="288" t="s">
        <v>77</v>
      </c>
      <c r="B180" s="316" t="s">
        <v>17</v>
      </c>
      <c r="C180" s="316" t="s">
        <v>162</v>
      </c>
      <c r="D180" s="320" t="s">
        <v>8</v>
      </c>
      <c r="E180" s="320" t="s">
        <v>77</v>
      </c>
      <c r="F180" s="316" t="s">
        <v>8</v>
      </c>
      <c r="G180" s="316" t="s">
        <v>9</v>
      </c>
      <c r="H180" s="317" t="s">
        <v>77</v>
      </c>
      <c r="I180" s="428" t="s">
        <v>813</v>
      </c>
      <c r="J180" s="278">
        <f>J181+J182+J183</f>
        <v>-9055.089359999996</v>
      </c>
      <c r="K180" s="278">
        <f>K181</f>
        <v>0</v>
      </c>
      <c r="L180" s="279">
        <f>L181</f>
        <v>0</v>
      </c>
    </row>
    <row r="181" spans="1:12" ht="63">
      <c r="A181" s="288" t="s">
        <v>103</v>
      </c>
      <c r="B181" s="316" t="s">
        <v>17</v>
      </c>
      <c r="C181" s="316" t="s">
        <v>162</v>
      </c>
      <c r="D181" s="320" t="s">
        <v>177</v>
      </c>
      <c r="E181" s="320" t="s">
        <v>428</v>
      </c>
      <c r="F181" s="316" t="s">
        <v>155</v>
      </c>
      <c r="G181" s="316" t="s">
        <v>9</v>
      </c>
      <c r="H181" s="317" t="s">
        <v>557</v>
      </c>
      <c r="I181" s="428" t="s">
        <v>814</v>
      </c>
      <c r="J181" s="278">
        <v>-34.20458</v>
      </c>
      <c r="K181" s="278">
        <v>0</v>
      </c>
      <c r="L181" s="279">
        <v>0</v>
      </c>
    </row>
    <row r="182" spans="1:17" ht="94.5">
      <c r="A182" s="288" t="s">
        <v>103</v>
      </c>
      <c r="B182" s="316" t="s">
        <v>17</v>
      </c>
      <c r="C182" s="316" t="s">
        <v>162</v>
      </c>
      <c r="D182" s="320" t="s">
        <v>179</v>
      </c>
      <c r="E182" s="320" t="s">
        <v>946</v>
      </c>
      <c r="F182" s="316" t="s">
        <v>155</v>
      </c>
      <c r="G182" s="316" t="s">
        <v>9</v>
      </c>
      <c r="H182" s="317" t="s">
        <v>557</v>
      </c>
      <c r="I182" s="429" t="s">
        <v>947</v>
      </c>
      <c r="J182" s="289">
        <v>-1063.77615</v>
      </c>
      <c r="K182" s="289">
        <v>0</v>
      </c>
      <c r="L182" s="290">
        <v>0</v>
      </c>
      <c r="Q182" s="108"/>
    </row>
    <row r="183" spans="1:12" ht="63.75" thickBot="1">
      <c r="A183" s="288" t="s">
        <v>103</v>
      </c>
      <c r="B183" s="316" t="s">
        <v>17</v>
      </c>
      <c r="C183" s="316" t="s">
        <v>162</v>
      </c>
      <c r="D183" s="320" t="s">
        <v>755</v>
      </c>
      <c r="E183" s="320" t="s">
        <v>149</v>
      </c>
      <c r="F183" s="316" t="s">
        <v>155</v>
      </c>
      <c r="G183" s="316" t="s">
        <v>9</v>
      </c>
      <c r="H183" s="317" t="s">
        <v>557</v>
      </c>
      <c r="I183" s="430" t="s">
        <v>587</v>
      </c>
      <c r="J183" s="289">
        <f>-0.00237-19558.46378+12522.0328+769.3364-1357.51799-332.49369</f>
        <v>-7957.108629999996</v>
      </c>
      <c r="K183" s="289">
        <v>0</v>
      </c>
      <c r="L183" s="290">
        <v>0</v>
      </c>
    </row>
    <row r="184" spans="1:12" ht="16.5" thickBot="1">
      <c r="A184" s="755" t="s">
        <v>22</v>
      </c>
      <c r="B184" s="756"/>
      <c r="C184" s="756"/>
      <c r="D184" s="756"/>
      <c r="E184" s="756"/>
      <c r="F184" s="756"/>
      <c r="G184" s="756"/>
      <c r="H184" s="756"/>
      <c r="I184" s="757"/>
      <c r="J184" s="431">
        <f>J18+J125</f>
        <v>1583986.9778799997</v>
      </c>
      <c r="K184" s="431">
        <f>K18+K125</f>
        <v>1341663.56604</v>
      </c>
      <c r="L184" s="431">
        <f>L18+L125</f>
        <v>1344704.3547399999</v>
      </c>
    </row>
    <row r="188" ht="12.75">
      <c r="J188" s="108"/>
    </row>
  </sheetData>
  <sheetProtection/>
  <mergeCells count="7">
    <mergeCell ref="A184:I184"/>
    <mergeCell ref="A13:L13"/>
    <mergeCell ref="A15:A16"/>
    <mergeCell ref="I15:I16"/>
    <mergeCell ref="J15:J16"/>
    <mergeCell ref="K15:K16"/>
    <mergeCell ref="L15:L16"/>
  </mergeCells>
  <printOptions/>
  <pageMargins left="0.5118110236220472" right="0.11811023622047245" top="0.15748031496062992" bottom="0.15748031496062992" header="0.31496062992125984" footer="0.31496062992125984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4"/>
  <sheetViews>
    <sheetView zoomScalePageLayoutView="0" workbookViewId="0" topLeftCell="A46">
      <selection activeCell="E72" sqref="E72:H76"/>
    </sheetView>
  </sheetViews>
  <sheetFormatPr defaultColWidth="9.00390625" defaultRowHeight="12.75"/>
  <cols>
    <col min="1" max="1" width="9.125" style="78" customWidth="1"/>
    <col min="2" max="2" width="45.875" style="78" customWidth="1"/>
    <col min="3" max="3" width="9.125" style="78" customWidth="1"/>
    <col min="4" max="4" width="10.75390625" style="78" customWidth="1"/>
    <col min="5" max="5" width="16.25390625" style="78" customWidth="1"/>
    <col min="6" max="6" width="18.625" style="78" customWidth="1"/>
    <col min="7" max="7" width="16.125" style="78" customWidth="1"/>
    <col min="8" max="9" width="9.125" style="78" customWidth="1"/>
    <col min="10" max="13" width="9.125" style="234" customWidth="1"/>
    <col min="14" max="16384" width="9.125" style="78" customWidth="1"/>
  </cols>
  <sheetData>
    <row r="1" ht="15.75">
      <c r="G1" s="97" t="s">
        <v>1023</v>
      </c>
    </row>
    <row r="2" ht="15.75">
      <c r="G2" s="109" t="s">
        <v>419</v>
      </c>
    </row>
    <row r="3" ht="15.75">
      <c r="G3" s="13" t="s">
        <v>910</v>
      </c>
    </row>
    <row r="4" ht="15.75">
      <c r="G4" s="13" t="s">
        <v>839</v>
      </c>
    </row>
    <row r="5" ht="15.75">
      <c r="G5" s="109" t="s">
        <v>1101</v>
      </c>
    </row>
    <row r="7" ht="15.75">
      <c r="G7" s="230" t="s">
        <v>877</v>
      </c>
    </row>
    <row r="8" spans="2:7" ht="15.75">
      <c r="B8" s="12"/>
      <c r="D8" s="9"/>
      <c r="E8" s="9"/>
      <c r="F8" s="9"/>
      <c r="G8" s="450" t="s">
        <v>420</v>
      </c>
    </row>
    <row r="9" spans="2:7" ht="15.75">
      <c r="B9" s="19"/>
      <c r="D9" s="9"/>
      <c r="E9" s="9"/>
      <c r="F9" s="9"/>
      <c r="G9" s="450" t="s">
        <v>839</v>
      </c>
    </row>
    <row r="10" spans="2:7" ht="15.75">
      <c r="B10" s="24"/>
      <c r="D10" s="9"/>
      <c r="E10" s="9"/>
      <c r="F10" s="9"/>
      <c r="G10" s="450" t="s">
        <v>906</v>
      </c>
    </row>
    <row r="11" spans="2:7" ht="15.75">
      <c r="B11" s="24"/>
      <c r="D11" s="9"/>
      <c r="E11" s="9"/>
      <c r="F11" s="9"/>
      <c r="G11" s="9"/>
    </row>
    <row r="12" spans="2:7" ht="15.75">
      <c r="B12" s="24"/>
      <c r="D12" s="9"/>
      <c r="E12" s="9"/>
      <c r="F12" s="9"/>
      <c r="G12" s="9"/>
    </row>
    <row r="13" spans="1:7" ht="12.75">
      <c r="A13" s="769"/>
      <c r="B13" s="769"/>
      <c r="C13" s="769"/>
      <c r="D13" s="769"/>
      <c r="E13" s="769"/>
      <c r="F13" s="769"/>
      <c r="G13" s="769"/>
    </row>
    <row r="14" spans="1:7" ht="41.25" customHeight="1">
      <c r="A14" s="770" t="s">
        <v>874</v>
      </c>
      <c r="B14" s="770"/>
      <c r="C14" s="770"/>
      <c r="D14" s="770"/>
      <c r="E14" s="770"/>
      <c r="F14" s="770"/>
      <c r="G14" s="770"/>
    </row>
    <row r="15" spans="1:7" ht="12.75">
      <c r="A15" s="32"/>
      <c r="B15" s="32"/>
      <c r="C15" s="32"/>
      <c r="D15" s="32"/>
      <c r="E15" s="32"/>
      <c r="F15" s="32"/>
      <c r="G15" s="32"/>
    </row>
    <row r="16" spans="2:7" ht="13.5" thickBot="1">
      <c r="B16" s="7"/>
      <c r="C16" s="9"/>
      <c r="D16" s="9"/>
      <c r="E16" s="9"/>
      <c r="F16" s="9"/>
      <c r="G16" s="9" t="s">
        <v>170</v>
      </c>
    </row>
    <row r="17" spans="1:7" ht="18" customHeight="1" thickBot="1">
      <c r="A17" s="31" t="s">
        <v>3</v>
      </c>
      <c r="B17" s="251" t="s">
        <v>469</v>
      </c>
      <c r="C17" s="11" t="s">
        <v>184</v>
      </c>
      <c r="D17" s="28" t="s">
        <v>185</v>
      </c>
      <c r="E17" s="30" t="s">
        <v>624</v>
      </c>
      <c r="F17" s="339" t="s">
        <v>726</v>
      </c>
      <c r="G17" s="30" t="s">
        <v>852</v>
      </c>
    </row>
    <row r="18" spans="1:7" ht="13.5" thickBot="1">
      <c r="A18" s="31"/>
      <c r="B18" s="251">
        <v>1</v>
      </c>
      <c r="C18" s="15">
        <v>2</v>
      </c>
      <c r="D18" s="29">
        <v>3</v>
      </c>
      <c r="E18" s="106">
        <v>4</v>
      </c>
      <c r="F18" s="81">
        <v>5</v>
      </c>
      <c r="G18" s="31">
        <v>6</v>
      </c>
    </row>
    <row r="19" spans="1:7" ht="13.5" thickBot="1">
      <c r="A19" s="337">
        <v>1</v>
      </c>
      <c r="B19" s="332" t="s">
        <v>42</v>
      </c>
      <c r="C19" s="333" t="s">
        <v>11</v>
      </c>
      <c r="D19" s="334" t="s">
        <v>8</v>
      </c>
      <c r="E19" s="335">
        <f>E20+E21+E22+E24+E25+E26+E23</f>
        <v>152960.7159399999</v>
      </c>
      <c r="F19" s="340">
        <f>F20+F21+F22+F24+F25+F26+F23</f>
        <v>122452.546</v>
      </c>
      <c r="G19" s="335">
        <f>G20+G21+G22+G24+G25+G26+G23</f>
        <v>122377.046</v>
      </c>
    </row>
    <row r="20" spans="1:7" ht="38.25">
      <c r="A20" s="337">
        <v>2</v>
      </c>
      <c r="B20" s="236" t="s">
        <v>49</v>
      </c>
      <c r="C20" s="89" t="s">
        <v>11</v>
      </c>
      <c r="D20" s="90" t="s">
        <v>151</v>
      </c>
      <c r="E20" s="104">
        <v>2608.123</v>
      </c>
      <c r="F20" s="105">
        <v>2490.332</v>
      </c>
      <c r="G20" s="104">
        <v>2490.332</v>
      </c>
    </row>
    <row r="21" spans="1:7" ht="41.25" customHeight="1">
      <c r="A21" s="337">
        <v>3</v>
      </c>
      <c r="B21" s="236" t="s">
        <v>12</v>
      </c>
      <c r="C21" s="21" t="s">
        <v>11</v>
      </c>
      <c r="D21" s="52" t="s">
        <v>109</v>
      </c>
      <c r="E21" s="82">
        <v>4777.367</v>
      </c>
      <c r="F21" s="98">
        <v>4572.967</v>
      </c>
      <c r="G21" s="82">
        <v>4572.967</v>
      </c>
    </row>
    <row r="22" spans="1:7" ht="51">
      <c r="A22" s="337">
        <v>4</v>
      </c>
      <c r="B22" s="236" t="s">
        <v>121</v>
      </c>
      <c r="C22" s="21" t="s">
        <v>11</v>
      </c>
      <c r="D22" s="52" t="s">
        <v>116</v>
      </c>
      <c r="E22" s="82">
        <f>49358.9481099999+339.853</f>
        <v>49698.801109999906</v>
      </c>
      <c r="F22" s="98">
        <f>44536.218-26.8</f>
        <v>44509.418</v>
      </c>
      <c r="G22" s="82">
        <f>44536.218-102</f>
        <v>44434.218</v>
      </c>
    </row>
    <row r="23" spans="1:9" s="234" customFormat="1" ht="12.75">
      <c r="A23" s="337">
        <v>5</v>
      </c>
      <c r="B23" s="236" t="s">
        <v>520</v>
      </c>
      <c r="C23" s="21" t="s">
        <v>11</v>
      </c>
      <c r="D23" s="52" t="s">
        <v>155</v>
      </c>
      <c r="E23" s="82">
        <v>88.7</v>
      </c>
      <c r="F23" s="98">
        <v>2.6</v>
      </c>
      <c r="G23" s="82">
        <v>2.3</v>
      </c>
      <c r="H23" s="78"/>
      <c r="I23" s="78"/>
    </row>
    <row r="24" spans="1:9" s="234" customFormat="1" ht="38.25">
      <c r="A24" s="337">
        <v>6</v>
      </c>
      <c r="B24" s="237" t="s">
        <v>41</v>
      </c>
      <c r="C24" s="17" t="s">
        <v>11</v>
      </c>
      <c r="D24" s="53" t="s">
        <v>107</v>
      </c>
      <c r="E24" s="35">
        <f>20560.18449+298.69268+30.65-52.632-79.315</f>
        <v>20757.58017</v>
      </c>
      <c r="F24" s="99">
        <v>19209.964</v>
      </c>
      <c r="G24" s="35">
        <v>19209.964</v>
      </c>
      <c r="H24" s="78"/>
      <c r="I24" s="78"/>
    </row>
    <row r="25" spans="1:9" s="234" customFormat="1" ht="12.75">
      <c r="A25" s="337">
        <v>7</v>
      </c>
      <c r="B25" s="237" t="s">
        <v>66</v>
      </c>
      <c r="C25" s="17" t="s">
        <v>11</v>
      </c>
      <c r="D25" s="53" t="s">
        <v>39</v>
      </c>
      <c r="E25" s="35">
        <f>300+200</f>
        <v>500</v>
      </c>
      <c r="F25" s="99">
        <v>300</v>
      </c>
      <c r="G25" s="35">
        <v>300</v>
      </c>
      <c r="H25" s="78"/>
      <c r="I25" s="78"/>
    </row>
    <row r="26" spans="1:9" s="234" customFormat="1" ht="12.75">
      <c r="A26" s="337">
        <v>8</v>
      </c>
      <c r="B26" s="237" t="s">
        <v>27</v>
      </c>
      <c r="C26" s="17" t="s">
        <v>11</v>
      </c>
      <c r="D26" s="53" t="s">
        <v>70</v>
      </c>
      <c r="E26" s="35">
        <f>64044.88507+10221.46559+116.198+147.596</f>
        <v>74530.14466</v>
      </c>
      <c r="F26" s="99">
        <v>51367.265</v>
      </c>
      <c r="G26" s="35">
        <v>51367.265</v>
      </c>
      <c r="H26" s="78"/>
      <c r="I26" s="78"/>
    </row>
    <row r="27" spans="1:9" s="234" customFormat="1" ht="13.5">
      <c r="A27" s="337">
        <v>9</v>
      </c>
      <c r="B27" s="238" t="s">
        <v>71</v>
      </c>
      <c r="C27" s="16" t="s">
        <v>151</v>
      </c>
      <c r="D27" s="54" t="s">
        <v>8</v>
      </c>
      <c r="E27" s="83">
        <f>E28</f>
        <v>3357</v>
      </c>
      <c r="F27" s="100">
        <f>F28</f>
        <v>3450.3</v>
      </c>
      <c r="G27" s="83">
        <f>G28</f>
        <v>3551.8</v>
      </c>
      <c r="H27" s="78"/>
      <c r="I27" s="78"/>
    </row>
    <row r="28" spans="1:9" s="234" customFormat="1" ht="12.75">
      <c r="A28" s="337">
        <v>10</v>
      </c>
      <c r="B28" s="237" t="s">
        <v>59</v>
      </c>
      <c r="C28" s="17" t="s">
        <v>151</v>
      </c>
      <c r="D28" s="53" t="s">
        <v>109</v>
      </c>
      <c r="E28" s="84">
        <v>3357</v>
      </c>
      <c r="F28" s="101">
        <v>3450.3</v>
      </c>
      <c r="G28" s="84">
        <v>3551.8</v>
      </c>
      <c r="H28" s="78"/>
      <c r="I28" s="78"/>
    </row>
    <row r="29" spans="1:9" s="234" customFormat="1" ht="25.5">
      <c r="A29" s="337">
        <v>11</v>
      </c>
      <c r="B29" s="239" t="s">
        <v>67</v>
      </c>
      <c r="C29" s="25" t="s">
        <v>109</v>
      </c>
      <c r="D29" s="55" t="s">
        <v>8</v>
      </c>
      <c r="E29" s="85">
        <f>E31+E30</f>
        <v>6349.163</v>
      </c>
      <c r="F29" s="341">
        <f>F31+F30</f>
        <v>5759.116</v>
      </c>
      <c r="G29" s="85">
        <f>G31+G30</f>
        <v>5759.116</v>
      </c>
      <c r="H29" s="78"/>
      <c r="I29" s="78"/>
    </row>
    <row r="30" spans="1:9" s="234" customFormat="1" ht="39.75" customHeight="1">
      <c r="A30" s="337">
        <v>12</v>
      </c>
      <c r="B30" s="240" t="s">
        <v>788</v>
      </c>
      <c r="C30" s="20" t="s">
        <v>109</v>
      </c>
      <c r="D30" s="56" t="s">
        <v>130</v>
      </c>
      <c r="E30" s="84">
        <v>6344.663</v>
      </c>
      <c r="F30" s="101">
        <v>5754.616</v>
      </c>
      <c r="G30" s="84">
        <v>5754.616</v>
      </c>
      <c r="H30" s="78"/>
      <c r="I30" s="78"/>
    </row>
    <row r="31" spans="1:9" s="234" customFormat="1" ht="25.5">
      <c r="A31" s="337">
        <v>13</v>
      </c>
      <c r="B31" s="240" t="s">
        <v>529</v>
      </c>
      <c r="C31" s="20" t="s">
        <v>109</v>
      </c>
      <c r="D31" s="56" t="s">
        <v>26</v>
      </c>
      <c r="E31" s="84">
        <v>4.5</v>
      </c>
      <c r="F31" s="101">
        <v>4.5</v>
      </c>
      <c r="G31" s="84">
        <v>4.5</v>
      </c>
      <c r="H31" s="78"/>
      <c r="I31" s="78"/>
    </row>
    <row r="32" spans="1:9" s="234" customFormat="1" ht="13.5">
      <c r="A32" s="337">
        <v>14</v>
      </c>
      <c r="B32" s="238" t="s">
        <v>69</v>
      </c>
      <c r="C32" s="18" t="s">
        <v>116</v>
      </c>
      <c r="D32" s="57" t="s">
        <v>8</v>
      </c>
      <c r="E32" s="83">
        <f>E33+E35+E36+E38+E34+E37</f>
        <v>63132.72832</v>
      </c>
      <c r="F32" s="83">
        <f>F33+F35+F36+F38+F34+F37</f>
        <v>45158.895</v>
      </c>
      <c r="G32" s="83">
        <f>G33+G35+G36+G38+G34+G37</f>
        <v>45159.494999999995</v>
      </c>
      <c r="H32" s="78"/>
      <c r="I32" s="78"/>
    </row>
    <row r="33" spans="1:12" s="234" customFormat="1" ht="12.75">
      <c r="A33" s="337">
        <v>15</v>
      </c>
      <c r="B33" s="237" t="s">
        <v>135</v>
      </c>
      <c r="C33" s="17" t="s">
        <v>116</v>
      </c>
      <c r="D33" s="53" t="s">
        <v>155</v>
      </c>
      <c r="E33" s="35">
        <v>2456.9</v>
      </c>
      <c r="F33" s="99">
        <v>2368.8</v>
      </c>
      <c r="G33" s="35">
        <v>2368.8</v>
      </c>
      <c r="H33" s="78"/>
      <c r="I33" s="78"/>
      <c r="J33" s="233"/>
      <c r="K33" s="233"/>
      <c r="L33" s="233"/>
    </row>
    <row r="34" spans="1:12" s="234" customFormat="1" ht="12.75">
      <c r="A34" s="337">
        <v>16</v>
      </c>
      <c r="B34" s="241" t="s">
        <v>777</v>
      </c>
      <c r="C34" s="17" t="s">
        <v>116</v>
      </c>
      <c r="D34" s="53" t="s">
        <v>113</v>
      </c>
      <c r="E34" s="35">
        <v>2499.5</v>
      </c>
      <c r="F34" s="99">
        <v>2309.7</v>
      </c>
      <c r="G34" s="35">
        <v>2309.7</v>
      </c>
      <c r="H34" s="78"/>
      <c r="I34" s="78"/>
      <c r="J34" s="233"/>
      <c r="K34" s="233"/>
      <c r="L34" s="233"/>
    </row>
    <row r="35" spans="1:9" s="234" customFormat="1" ht="12.75">
      <c r="A35" s="337">
        <v>17</v>
      </c>
      <c r="B35" s="237" t="s">
        <v>126</v>
      </c>
      <c r="C35" s="17" t="s">
        <v>116</v>
      </c>
      <c r="D35" s="53" t="s">
        <v>112</v>
      </c>
      <c r="E35" s="35">
        <f>36501.98182+4256.1113</f>
        <v>40758.09312</v>
      </c>
      <c r="F35" s="99">
        <v>38742.7</v>
      </c>
      <c r="G35" s="35">
        <v>38742.7</v>
      </c>
      <c r="H35" s="78"/>
      <c r="I35" s="78"/>
    </row>
    <row r="36" spans="1:9" s="234" customFormat="1" ht="12.75">
      <c r="A36" s="337">
        <v>18</v>
      </c>
      <c r="B36" s="237" t="s">
        <v>163</v>
      </c>
      <c r="C36" s="17" t="s">
        <v>116</v>
      </c>
      <c r="D36" s="53" t="s">
        <v>115</v>
      </c>
      <c r="E36" s="35">
        <v>15235.5242</v>
      </c>
      <c r="F36" s="99">
        <v>19.9</v>
      </c>
      <c r="G36" s="35">
        <v>20.5</v>
      </c>
      <c r="H36" s="78"/>
      <c r="I36" s="78"/>
    </row>
    <row r="37" spans="1:9" s="234" customFormat="1" ht="12.75">
      <c r="A37" s="337">
        <v>19</v>
      </c>
      <c r="B37" s="462" t="s">
        <v>953</v>
      </c>
      <c r="C37" s="463" t="s">
        <v>116</v>
      </c>
      <c r="D37" s="464" t="s">
        <v>130</v>
      </c>
      <c r="E37" s="465">
        <f>412.49772-0.21372</f>
        <v>412.284</v>
      </c>
      <c r="F37" s="466">
        <v>0</v>
      </c>
      <c r="G37" s="465">
        <v>0</v>
      </c>
      <c r="H37" s="78"/>
      <c r="I37" s="78"/>
    </row>
    <row r="38" spans="1:9" s="234" customFormat="1" ht="12.75">
      <c r="A38" s="337">
        <v>20</v>
      </c>
      <c r="B38" s="237" t="s">
        <v>276</v>
      </c>
      <c r="C38" s="17" t="s">
        <v>116</v>
      </c>
      <c r="D38" s="53" t="s">
        <v>131</v>
      </c>
      <c r="E38" s="35">
        <f>1717.795+52.632</f>
        <v>1770.4270000000001</v>
      </c>
      <c r="F38" s="99">
        <v>1717.795</v>
      </c>
      <c r="G38" s="35">
        <v>1717.795</v>
      </c>
      <c r="H38" s="78"/>
      <c r="I38" s="78"/>
    </row>
    <row r="39" spans="1:7" ht="12.75">
      <c r="A39" s="337">
        <v>21</v>
      </c>
      <c r="B39" s="238" t="s">
        <v>100</v>
      </c>
      <c r="C39" s="16" t="s">
        <v>155</v>
      </c>
      <c r="D39" s="54" t="s">
        <v>8</v>
      </c>
      <c r="E39" s="33">
        <f>E41+E43+E40+E42</f>
        <v>78776.18612</v>
      </c>
      <c r="F39" s="102">
        <f>F41+F43+F40+F42</f>
        <v>74408.761</v>
      </c>
      <c r="G39" s="33">
        <f>G41+G43+G40+G42</f>
        <v>74408.761</v>
      </c>
    </row>
    <row r="40" spans="1:7" ht="12.75">
      <c r="A40" s="337">
        <v>22</v>
      </c>
      <c r="B40" s="237" t="s">
        <v>416</v>
      </c>
      <c r="C40" s="17" t="s">
        <v>155</v>
      </c>
      <c r="D40" s="53" t="s">
        <v>11</v>
      </c>
      <c r="E40" s="35">
        <v>1010</v>
      </c>
      <c r="F40" s="99">
        <v>1090</v>
      </c>
      <c r="G40" s="35">
        <v>1090</v>
      </c>
    </row>
    <row r="41" spans="1:7" ht="12.75">
      <c r="A41" s="337">
        <v>23</v>
      </c>
      <c r="B41" s="237" t="s">
        <v>101</v>
      </c>
      <c r="C41" s="17" t="s">
        <v>155</v>
      </c>
      <c r="D41" s="53" t="s">
        <v>151</v>
      </c>
      <c r="E41" s="35">
        <v>62494</v>
      </c>
      <c r="F41" s="99">
        <v>62494</v>
      </c>
      <c r="G41" s="35">
        <v>62494</v>
      </c>
    </row>
    <row r="42" spans="1:7" ht="12.75">
      <c r="A42" s="337">
        <v>24</v>
      </c>
      <c r="B42" s="237" t="s">
        <v>696</v>
      </c>
      <c r="C42" s="17" t="s">
        <v>155</v>
      </c>
      <c r="D42" s="53" t="s">
        <v>109</v>
      </c>
      <c r="E42" s="35">
        <v>1454.6</v>
      </c>
      <c r="F42" s="99"/>
      <c r="G42" s="35"/>
    </row>
    <row r="43" spans="1:7" ht="25.5">
      <c r="A43" s="337">
        <v>25</v>
      </c>
      <c r="B43" s="242" t="s">
        <v>144</v>
      </c>
      <c r="C43" s="17" t="s">
        <v>155</v>
      </c>
      <c r="D43" s="53" t="s">
        <v>155</v>
      </c>
      <c r="E43" s="35">
        <f>13679.81212+137.774</f>
        <v>13817.58612</v>
      </c>
      <c r="F43" s="99">
        <v>10824.761</v>
      </c>
      <c r="G43" s="35">
        <v>10824.761</v>
      </c>
    </row>
    <row r="44" spans="1:7" ht="12.75">
      <c r="A44" s="337">
        <v>26</v>
      </c>
      <c r="B44" s="243" t="s">
        <v>703</v>
      </c>
      <c r="C44" s="16" t="s">
        <v>107</v>
      </c>
      <c r="D44" s="54" t="s">
        <v>8</v>
      </c>
      <c r="E44" s="33">
        <f>E45</f>
        <v>818</v>
      </c>
      <c r="F44" s="102">
        <f>F45</f>
        <v>809.2</v>
      </c>
      <c r="G44" s="33">
        <f>G45</f>
        <v>809.2</v>
      </c>
    </row>
    <row r="45" spans="1:7" ht="25.5">
      <c r="A45" s="337">
        <v>27</v>
      </c>
      <c r="B45" s="242" t="s">
        <v>708</v>
      </c>
      <c r="C45" s="17" t="s">
        <v>107</v>
      </c>
      <c r="D45" s="53" t="s">
        <v>109</v>
      </c>
      <c r="E45" s="35">
        <v>818</v>
      </c>
      <c r="F45" s="99">
        <v>809.2</v>
      </c>
      <c r="G45" s="35">
        <v>809.2</v>
      </c>
    </row>
    <row r="46" spans="1:7" ht="12.75">
      <c r="A46" s="337">
        <v>28</v>
      </c>
      <c r="B46" s="238" t="s">
        <v>56</v>
      </c>
      <c r="C46" s="16" t="s">
        <v>113</v>
      </c>
      <c r="D46" s="54" t="s">
        <v>8</v>
      </c>
      <c r="E46" s="33">
        <f>E47+E48+E50+E51+E49</f>
        <v>929135.1174999999</v>
      </c>
      <c r="F46" s="102">
        <f>F47+F48+F50+F51+F49</f>
        <v>855976.2869999999</v>
      </c>
      <c r="G46" s="33">
        <f>G47+G48+G50+G51+G49</f>
        <v>842343.8790000001</v>
      </c>
    </row>
    <row r="47" spans="1:7" ht="12.75">
      <c r="A47" s="337">
        <v>29</v>
      </c>
      <c r="B47" s="244" t="s">
        <v>58</v>
      </c>
      <c r="C47" s="17" t="s">
        <v>113</v>
      </c>
      <c r="D47" s="50" t="s">
        <v>11</v>
      </c>
      <c r="E47" s="34">
        <f>299257.57183+750.83</f>
        <v>300008.40183</v>
      </c>
      <c r="F47" s="103">
        <v>285396.002</v>
      </c>
      <c r="G47" s="34">
        <v>287323.264</v>
      </c>
    </row>
    <row r="48" spans="1:13" s="86" customFormat="1" ht="12.75">
      <c r="A48" s="337">
        <v>30</v>
      </c>
      <c r="B48" s="237" t="s">
        <v>60</v>
      </c>
      <c r="C48" s="17" t="s">
        <v>113</v>
      </c>
      <c r="D48" s="53" t="s">
        <v>151</v>
      </c>
      <c r="E48" s="35">
        <f>494891.51367-522.46+2257.787+1382.266+345.804</f>
        <v>498354.91067</v>
      </c>
      <c r="F48" s="99">
        <v>457580.576</v>
      </c>
      <c r="G48" s="35">
        <v>441334.988</v>
      </c>
      <c r="J48" s="235"/>
      <c r="K48" s="235"/>
      <c r="L48" s="235"/>
      <c r="M48" s="235"/>
    </row>
    <row r="49" spans="1:7" ht="12.75">
      <c r="A49" s="337">
        <v>31</v>
      </c>
      <c r="B49" s="244" t="s">
        <v>433</v>
      </c>
      <c r="C49" s="17" t="s">
        <v>113</v>
      </c>
      <c r="D49" s="53" t="s">
        <v>109</v>
      </c>
      <c r="E49" s="35">
        <f>62435.961+136.872</f>
        <v>62572.833000000006</v>
      </c>
      <c r="F49" s="99">
        <v>56845.691</v>
      </c>
      <c r="G49" s="35">
        <v>56957.791</v>
      </c>
    </row>
    <row r="50" spans="1:7" ht="12.75">
      <c r="A50" s="337">
        <v>32</v>
      </c>
      <c r="B50" s="245" t="s">
        <v>452</v>
      </c>
      <c r="C50" s="17" t="s">
        <v>113</v>
      </c>
      <c r="D50" s="53" t="s">
        <v>113</v>
      </c>
      <c r="E50" s="35">
        <v>14408.512</v>
      </c>
      <c r="F50" s="99">
        <v>12426.132</v>
      </c>
      <c r="G50" s="35">
        <v>12432.832</v>
      </c>
    </row>
    <row r="51" spans="1:7" ht="12.75">
      <c r="A51" s="337">
        <v>33</v>
      </c>
      <c r="B51" s="244" t="s">
        <v>61</v>
      </c>
      <c r="C51" s="17" t="s">
        <v>113</v>
      </c>
      <c r="D51" s="50" t="s">
        <v>115</v>
      </c>
      <c r="E51" s="34">
        <v>53790.46</v>
      </c>
      <c r="F51" s="103">
        <v>43727.886</v>
      </c>
      <c r="G51" s="34">
        <v>44295.004</v>
      </c>
    </row>
    <row r="52" spans="1:7" ht="12.75">
      <c r="A52" s="337">
        <v>34</v>
      </c>
      <c r="B52" s="238" t="s">
        <v>102</v>
      </c>
      <c r="C52" s="16" t="s">
        <v>112</v>
      </c>
      <c r="D52" s="54" t="s">
        <v>8</v>
      </c>
      <c r="E52" s="33">
        <f>E53</f>
        <v>108678.04437</v>
      </c>
      <c r="F52" s="102">
        <f>F53</f>
        <v>64589.505</v>
      </c>
      <c r="G52" s="33">
        <f>G53</f>
        <v>64036.915</v>
      </c>
    </row>
    <row r="53" spans="1:7" ht="12.75">
      <c r="A53" s="337">
        <v>35</v>
      </c>
      <c r="B53" s="237" t="s">
        <v>16</v>
      </c>
      <c r="C53" s="17" t="s">
        <v>112</v>
      </c>
      <c r="D53" s="53" t="s">
        <v>11</v>
      </c>
      <c r="E53" s="35">
        <f>108478.04437+200</f>
        <v>108678.04437</v>
      </c>
      <c r="F53" s="99">
        <v>64589.505</v>
      </c>
      <c r="G53" s="35">
        <v>64036.915</v>
      </c>
    </row>
    <row r="54" spans="1:8" ht="13.5">
      <c r="A54" s="337">
        <v>36</v>
      </c>
      <c r="B54" s="246" t="s">
        <v>225</v>
      </c>
      <c r="C54" s="16" t="s">
        <v>115</v>
      </c>
      <c r="D54" s="54" t="s">
        <v>8</v>
      </c>
      <c r="E54" s="83">
        <f>E55</f>
        <v>93.698</v>
      </c>
      <c r="F54" s="100">
        <f>F55</f>
        <v>10.259</v>
      </c>
      <c r="G54" s="83">
        <f>G55</f>
        <v>10.259</v>
      </c>
      <c r="H54" s="88"/>
    </row>
    <row r="55" spans="1:7" ht="12.75">
      <c r="A55" s="337">
        <v>37</v>
      </c>
      <c r="B55" s="237" t="s">
        <v>28</v>
      </c>
      <c r="C55" s="17" t="s">
        <v>115</v>
      </c>
      <c r="D55" s="53" t="s">
        <v>115</v>
      </c>
      <c r="E55" s="35">
        <v>93.698</v>
      </c>
      <c r="F55" s="99">
        <v>10.259</v>
      </c>
      <c r="G55" s="35">
        <v>10.259</v>
      </c>
    </row>
    <row r="56" spans="1:7" ht="13.5">
      <c r="A56" s="337">
        <v>38</v>
      </c>
      <c r="B56" s="238" t="s">
        <v>139</v>
      </c>
      <c r="C56" s="16">
        <v>10</v>
      </c>
      <c r="D56" s="54" t="s">
        <v>8</v>
      </c>
      <c r="E56" s="83">
        <f>E57+E58+E59+E60</f>
        <v>46609.236580000004</v>
      </c>
      <c r="F56" s="100">
        <f>F57+F58+F59+F60</f>
        <v>34592.34504</v>
      </c>
      <c r="G56" s="83">
        <f>G57+G58+G59+G60</f>
        <v>35048.97474</v>
      </c>
    </row>
    <row r="57" spans="1:7" ht="12.75">
      <c r="A57" s="337">
        <v>39</v>
      </c>
      <c r="B57" s="245" t="s">
        <v>140</v>
      </c>
      <c r="C57" s="17">
        <v>10</v>
      </c>
      <c r="D57" s="53" t="s">
        <v>11</v>
      </c>
      <c r="E57" s="35">
        <v>1543.711</v>
      </c>
      <c r="F57" s="99">
        <v>1543.711</v>
      </c>
      <c r="G57" s="35">
        <v>1543.711</v>
      </c>
    </row>
    <row r="58" spans="1:7" ht="12.75">
      <c r="A58" s="337">
        <v>40</v>
      </c>
      <c r="B58" s="245" t="s">
        <v>141</v>
      </c>
      <c r="C58" s="17">
        <v>10</v>
      </c>
      <c r="D58" s="53" t="s">
        <v>109</v>
      </c>
      <c r="E58" s="35">
        <v>36611.01058</v>
      </c>
      <c r="F58" s="99">
        <v>23753.41904</v>
      </c>
      <c r="G58" s="35">
        <v>24210.04874</v>
      </c>
    </row>
    <row r="59" spans="1:7" ht="12.75">
      <c r="A59" s="337">
        <v>41</v>
      </c>
      <c r="B59" s="247" t="s">
        <v>85</v>
      </c>
      <c r="C59" s="87" t="s">
        <v>130</v>
      </c>
      <c r="D59" s="53" t="s">
        <v>116</v>
      </c>
      <c r="E59" s="34">
        <v>6488.6</v>
      </c>
      <c r="F59" s="103">
        <f>7583.6-16.2</f>
        <v>7567.400000000001</v>
      </c>
      <c r="G59" s="34">
        <f>7583.6-16.2</f>
        <v>7567.400000000001</v>
      </c>
    </row>
    <row r="60" spans="1:7" ht="12.75">
      <c r="A60" s="337">
        <v>42</v>
      </c>
      <c r="B60" s="247" t="s">
        <v>133</v>
      </c>
      <c r="C60" s="87" t="s">
        <v>130</v>
      </c>
      <c r="D60" s="53" t="s">
        <v>107</v>
      </c>
      <c r="E60" s="34">
        <f>1815.915+150</f>
        <v>1965.915</v>
      </c>
      <c r="F60" s="103">
        <v>1727.815</v>
      </c>
      <c r="G60" s="34">
        <v>1727.815</v>
      </c>
    </row>
    <row r="61" spans="1:7" ht="12.75">
      <c r="A61" s="337">
        <v>43</v>
      </c>
      <c r="B61" s="238" t="s">
        <v>47</v>
      </c>
      <c r="C61" s="16" t="s">
        <v>39</v>
      </c>
      <c r="D61" s="54" t="s">
        <v>8</v>
      </c>
      <c r="E61" s="33">
        <f>E62+E63</f>
        <v>82041.89018</v>
      </c>
      <c r="F61" s="102">
        <f>F62+F63</f>
        <v>43736.617</v>
      </c>
      <c r="G61" s="33">
        <f>G62+G63</f>
        <v>43966.025</v>
      </c>
    </row>
    <row r="62" spans="1:7" ht="12.75">
      <c r="A62" s="337">
        <v>44</v>
      </c>
      <c r="B62" s="237" t="s">
        <v>48</v>
      </c>
      <c r="C62" s="17" t="s">
        <v>39</v>
      </c>
      <c r="D62" s="53" t="s">
        <v>11</v>
      </c>
      <c r="E62" s="35">
        <v>46581.98818</v>
      </c>
      <c r="F62" s="99">
        <v>33640.34</v>
      </c>
      <c r="G62" s="35">
        <v>33779.04</v>
      </c>
    </row>
    <row r="63" spans="1:7" ht="12.75">
      <c r="A63" s="337">
        <v>45</v>
      </c>
      <c r="B63" s="248" t="s">
        <v>23</v>
      </c>
      <c r="C63" s="89" t="s">
        <v>39</v>
      </c>
      <c r="D63" s="90" t="s">
        <v>151</v>
      </c>
      <c r="E63" s="99">
        <f>19224.248+1400+14835.654</f>
        <v>35459.902</v>
      </c>
      <c r="F63" s="99">
        <v>10096.277</v>
      </c>
      <c r="G63" s="343">
        <v>10186.985</v>
      </c>
    </row>
    <row r="64" spans="1:7" ht="25.5">
      <c r="A64" s="337">
        <v>46</v>
      </c>
      <c r="B64" s="238" t="s">
        <v>954</v>
      </c>
      <c r="C64" s="16" t="s">
        <v>70</v>
      </c>
      <c r="D64" s="54" t="s">
        <v>8</v>
      </c>
      <c r="E64" s="33">
        <f>E65</f>
        <v>49.148</v>
      </c>
      <c r="F64" s="102">
        <v>0</v>
      </c>
      <c r="G64" s="33">
        <v>0</v>
      </c>
    </row>
    <row r="65" spans="1:7" ht="25.5">
      <c r="A65" s="337">
        <v>47</v>
      </c>
      <c r="B65" s="241" t="s">
        <v>955</v>
      </c>
      <c r="C65" s="89" t="s">
        <v>70</v>
      </c>
      <c r="D65" s="90" t="s">
        <v>11</v>
      </c>
      <c r="E65" s="99">
        <v>49.148</v>
      </c>
      <c r="F65" s="99">
        <v>0</v>
      </c>
      <c r="G65" s="343">
        <v>0</v>
      </c>
    </row>
    <row r="66" spans="1:7" ht="38.25">
      <c r="A66" s="337">
        <v>48</v>
      </c>
      <c r="B66" s="238" t="s">
        <v>291</v>
      </c>
      <c r="C66" s="16" t="s">
        <v>26</v>
      </c>
      <c r="D66" s="54" t="s">
        <v>8</v>
      </c>
      <c r="E66" s="33">
        <f>E67+E68</f>
        <v>86228.957</v>
      </c>
      <c r="F66" s="102">
        <f>F67+F68</f>
        <v>74424.135</v>
      </c>
      <c r="G66" s="33">
        <f>G67+G68</f>
        <v>74257.135</v>
      </c>
    </row>
    <row r="67" spans="1:7" ht="38.25">
      <c r="A67" s="337">
        <v>49</v>
      </c>
      <c r="B67" s="249" t="s">
        <v>201</v>
      </c>
      <c r="C67" s="91" t="s">
        <v>26</v>
      </c>
      <c r="D67" s="92" t="s">
        <v>11</v>
      </c>
      <c r="E67" s="35">
        <v>44643.1</v>
      </c>
      <c r="F67" s="99">
        <v>42512.1</v>
      </c>
      <c r="G67" s="35">
        <v>42512.1</v>
      </c>
    </row>
    <row r="68" spans="1:8" ht="25.5">
      <c r="A68" s="337">
        <v>50</v>
      </c>
      <c r="B68" s="237" t="s">
        <v>323</v>
      </c>
      <c r="C68" s="17" t="s">
        <v>26</v>
      </c>
      <c r="D68" s="53" t="s">
        <v>109</v>
      </c>
      <c r="E68" s="35">
        <f>40506.558+831.442+247.857</f>
        <v>41585.857</v>
      </c>
      <c r="F68" s="99">
        <v>31912.035</v>
      </c>
      <c r="G68" s="35">
        <v>31745.035</v>
      </c>
      <c r="H68" s="108"/>
    </row>
    <row r="69" spans="1:7" ht="13.5" thickBot="1">
      <c r="A69" s="337">
        <v>51</v>
      </c>
      <c r="B69" s="250" t="s">
        <v>232</v>
      </c>
      <c r="C69" s="93"/>
      <c r="D69" s="94"/>
      <c r="E69" s="95"/>
      <c r="F69" s="342">
        <v>16295.6</v>
      </c>
      <c r="G69" s="344">
        <v>32975.749</v>
      </c>
    </row>
    <row r="70" spans="1:7" ht="13.5" thickBot="1">
      <c r="A70" s="771" t="s">
        <v>134</v>
      </c>
      <c r="B70" s="772"/>
      <c r="C70" s="772"/>
      <c r="D70" s="772"/>
      <c r="E70" s="583">
        <f>E19+E27+E29+E32+E39+E46+E52+E54+E56+E61+E66+E44+E69+E64</f>
        <v>1558229.88501</v>
      </c>
      <c r="F70" s="583">
        <f>F19+F27+F29+F32+F39+F46+F52+F54+F56+F61+F66+F44+F69</f>
        <v>1341663.56604</v>
      </c>
      <c r="G70" s="584">
        <f>G19+G27+G29+G32+G39+G46+G52+G54+G56+G61+G66+G44+G69</f>
        <v>1344704.35474</v>
      </c>
    </row>
    <row r="72" spans="5:8" ht="12.75">
      <c r="E72" s="338"/>
      <c r="F72" s="338"/>
      <c r="G72" s="338"/>
      <c r="H72" s="338"/>
    </row>
    <row r="74" spans="5:7" ht="12.75">
      <c r="E74" s="336"/>
      <c r="F74" s="336"/>
      <c r="G74" s="336"/>
    </row>
  </sheetData>
  <sheetProtection/>
  <mergeCells count="3">
    <mergeCell ref="A13:G13"/>
    <mergeCell ref="A14:G14"/>
    <mergeCell ref="A70:D70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81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880"/>
  <sheetViews>
    <sheetView zoomScalePageLayoutView="0" workbookViewId="0" topLeftCell="A861">
      <selection activeCell="H874" sqref="H874:H882"/>
    </sheetView>
  </sheetViews>
  <sheetFormatPr defaultColWidth="9.00390625" defaultRowHeight="12.75"/>
  <cols>
    <col min="1" max="1" width="7.25390625" style="585" customWidth="1"/>
    <col min="2" max="2" width="56.75390625" style="585" customWidth="1"/>
    <col min="3" max="3" width="14.375" style="585" customWidth="1"/>
    <col min="4" max="4" width="9.125" style="585" customWidth="1"/>
    <col min="5" max="5" width="10.75390625" style="585" customWidth="1"/>
    <col min="6" max="6" width="13.00390625" style="585" customWidth="1"/>
    <col min="7" max="7" width="9.00390625" style="585" customWidth="1"/>
    <col min="8" max="8" width="16.00390625" style="585" customWidth="1"/>
    <col min="9" max="9" width="15.625" style="585" customWidth="1"/>
    <col min="10" max="10" width="17.125" style="585" customWidth="1"/>
    <col min="11" max="11" width="13.25390625" style="585" bestFit="1" customWidth="1"/>
    <col min="12" max="13" width="10.875" style="585" bestFit="1" customWidth="1"/>
    <col min="14" max="14" width="11.625" style="585" bestFit="1" customWidth="1"/>
    <col min="15" max="16384" width="9.125" style="585" customWidth="1"/>
  </cols>
  <sheetData>
    <row r="1" ht="15.75">
      <c r="J1" s="586" t="s">
        <v>909</v>
      </c>
    </row>
    <row r="2" ht="15.75">
      <c r="J2" s="587" t="s">
        <v>419</v>
      </c>
    </row>
    <row r="3" ht="15.75">
      <c r="J3" s="588" t="s">
        <v>910</v>
      </c>
    </row>
    <row r="4" ht="15.75">
      <c r="J4" s="588" t="s">
        <v>839</v>
      </c>
    </row>
    <row r="5" ht="15.75">
      <c r="J5" s="587" t="s">
        <v>1100</v>
      </c>
    </row>
    <row r="7" spans="1:10" ht="15.75">
      <c r="A7" s="593"/>
      <c r="B7" s="593"/>
      <c r="D7" s="593"/>
      <c r="F7" s="713"/>
      <c r="G7" s="593"/>
      <c r="H7" s="713"/>
      <c r="J7" s="586" t="s">
        <v>895</v>
      </c>
    </row>
    <row r="8" spans="1:10" ht="15.75">
      <c r="A8" s="593"/>
      <c r="B8" s="593"/>
      <c r="D8" s="593"/>
      <c r="F8" s="713"/>
      <c r="G8" s="593"/>
      <c r="H8" s="713"/>
      <c r="J8" s="587" t="s">
        <v>419</v>
      </c>
    </row>
    <row r="9" spans="1:10" ht="15.75">
      <c r="A9" s="593"/>
      <c r="B9" s="593"/>
      <c r="D9" s="593"/>
      <c r="F9" s="713"/>
      <c r="G9" s="593"/>
      <c r="H9" s="713"/>
      <c r="J9" s="592" t="s">
        <v>725</v>
      </c>
    </row>
    <row r="10" spans="1:10" ht="15.75">
      <c r="A10" s="593"/>
      <c r="B10" s="593"/>
      <c r="D10" s="596"/>
      <c r="F10" s="713"/>
      <c r="G10" s="593"/>
      <c r="H10" s="713"/>
      <c r="J10" s="592" t="s">
        <v>906</v>
      </c>
    </row>
    <row r="11" spans="1:8" ht="12.75">
      <c r="A11" s="593"/>
      <c r="B11" s="594"/>
      <c r="C11" s="593"/>
      <c r="D11" s="734"/>
      <c r="E11" s="599"/>
      <c r="F11" s="599"/>
      <c r="G11" s="598"/>
      <c r="H11" s="595"/>
    </row>
    <row r="12" spans="1:8" ht="12.75">
      <c r="A12" s="773"/>
      <c r="B12" s="773"/>
      <c r="C12" s="773"/>
      <c r="D12" s="773"/>
      <c r="E12" s="773"/>
      <c r="F12" s="773"/>
      <c r="G12" s="773"/>
      <c r="H12" s="773"/>
    </row>
    <row r="13" spans="1:8" ht="12.75">
      <c r="A13" s="593"/>
      <c r="B13" s="594"/>
      <c r="C13" s="593"/>
      <c r="D13" s="599"/>
      <c r="E13" s="599"/>
      <c r="F13" s="599"/>
      <c r="G13" s="598"/>
      <c r="H13" s="595"/>
    </row>
    <row r="14" spans="1:10" ht="12.75">
      <c r="A14" s="774" t="s">
        <v>896</v>
      </c>
      <c r="B14" s="774"/>
      <c r="C14" s="774"/>
      <c r="D14" s="774"/>
      <c r="E14" s="774"/>
      <c r="F14" s="774"/>
      <c r="G14" s="774"/>
      <c r="H14" s="774"/>
      <c r="I14" s="774"/>
      <c r="J14" s="774"/>
    </row>
    <row r="15" spans="1:8" ht="12.75">
      <c r="A15" s="713"/>
      <c r="B15" s="735"/>
      <c r="C15" s="713"/>
      <c r="D15" s="598"/>
      <c r="E15" s="598"/>
      <c r="F15" s="598"/>
      <c r="G15" s="598"/>
      <c r="H15" s="595"/>
    </row>
    <row r="16" spans="1:10" ht="13.5" thickBot="1">
      <c r="A16" s="593"/>
      <c r="B16" s="594"/>
      <c r="C16" s="593"/>
      <c r="D16" s="599"/>
      <c r="E16" s="599"/>
      <c r="F16" s="599"/>
      <c r="G16" s="598"/>
      <c r="J16" s="713" t="s">
        <v>170</v>
      </c>
    </row>
    <row r="17" spans="1:10" ht="51.75" thickBot="1">
      <c r="A17" s="467" t="s">
        <v>3</v>
      </c>
      <c r="B17" s="468" t="s">
        <v>478</v>
      </c>
      <c r="C17" s="469" t="s">
        <v>470</v>
      </c>
      <c r="D17" s="470" t="s">
        <v>184</v>
      </c>
      <c r="E17" s="470" t="s">
        <v>185</v>
      </c>
      <c r="F17" s="470" t="s">
        <v>186</v>
      </c>
      <c r="G17" s="470" t="s">
        <v>86</v>
      </c>
      <c r="H17" s="471" t="s">
        <v>631</v>
      </c>
      <c r="I17" s="472" t="s">
        <v>791</v>
      </c>
      <c r="J17" s="472" t="s">
        <v>897</v>
      </c>
    </row>
    <row r="18" spans="1:10" ht="15.75" customHeight="1" thickBot="1">
      <c r="A18" s="473"/>
      <c r="B18" s="468">
        <v>1</v>
      </c>
      <c r="C18" s="474">
        <v>2</v>
      </c>
      <c r="D18" s="470" t="s">
        <v>20</v>
      </c>
      <c r="E18" s="470" t="s">
        <v>243</v>
      </c>
      <c r="F18" s="470" t="s">
        <v>244</v>
      </c>
      <c r="G18" s="470" t="s">
        <v>250</v>
      </c>
      <c r="H18" s="475">
        <v>7</v>
      </c>
      <c r="I18" s="476">
        <v>8</v>
      </c>
      <c r="J18" s="477">
        <v>9</v>
      </c>
    </row>
    <row r="19" spans="1:13" ht="12.75">
      <c r="A19" s="478">
        <v>1</v>
      </c>
      <c r="B19" s="479" t="s">
        <v>187</v>
      </c>
      <c r="C19" s="480">
        <v>827</v>
      </c>
      <c r="D19" s="481"/>
      <c r="E19" s="481"/>
      <c r="F19" s="481"/>
      <c r="G19" s="481"/>
      <c r="H19" s="482">
        <f>H20</f>
        <v>4777.367</v>
      </c>
      <c r="I19" s="483">
        <f aca="true" t="shared" si="0" ref="I19:J22">I20</f>
        <v>4572.967000000001</v>
      </c>
      <c r="J19" s="484">
        <f t="shared" si="0"/>
        <v>4572.967000000001</v>
      </c>
      <c r="M19" s="736"/>
    </row>
    <row r="20" spans="1:10" ht="12.75" customHeight="1">
      <c r="A20" s="478">
        <v>2</v>
      </c>
      <c r="B20" s="485" t="s">
        <v>42</v>
      </c>
      <c r="C20" s="486" t="s">
        <v>188</v>
      </c>
      <c r="D20" s="487" t="s">
        <v>11</v>
      </c>
      <c r="E20" s="487" t="s">
        <v>8</v>
      </c>
      <c r="F20" s="487"/>
      <c r="G20" s="487"/>
      <c r="H20" s="488">
        <f>H21</f>
        <v>4777.367</v>
      </c>
      <c r="I20" s="489">
        <f t="shared" si="0"/>
        <v>4572.967000000001</v>
      </c>
      <c r="J20" s="490">
        <f t="shared" si="0"/>
        <v>4572.967000000001</v>
      </c>
    </row>
    <row r="21" spans="1:10" ht="38.25" customHeight="1">
      <c r="A21" s="478">
        <v>3</v>
      </c>
      <c r="B21" s="485" t="s">
        <v>192</v>
      </c>
      <c r="C21" s="486" t="s">
        <v>188</v>
      </c>
      <c r="D21" s="487" t="s">
        <v>11</v>
      </c>
      <c r="E21" s="487" t="s">
        <v>109</v>
      </c>
      <c r="F21" s="487"/>
      <c r="G21" s="487"/>
      <c r="H21" s="488">
        <f>H22</f>
        <v>4777.367</v>
      </c>
      <c r="I21" s="489">
        <f t="shared" si="0"/>
        <v>4572.967000000001</v>
      </c>
      <c r="J21" s="490">
        <f t="shared" si="0"/>
        <v>4572.967000000001</v>
      </c>
    </row>
    <row r="22" spans="1:10" ht="12.75" customHeight="1">
      <c r="A22" s="478">
        <v>4</v>
      </c>
      <c r="B22" s="485" t="s">
        <v>189</v>
      </c>
      <c r="C22" s="486" t="s">
        <v>188</v>
      </c>
      <c r="D22" s="487" t="s">
        <v>11</v>
      </c>
      <c r="E22" s="487" t="s">
        <v>109</v>
      </c>
      <c r="F22" s="487" t="s">
        <v>343</v>
      </c>
      <c r="G22" s="487"/>
      <c r="H22" s="488">
        <f>H23</f>
        <v>4777.367</v>
      </c>
      <c r="I22" s="489">
        <f t="shared" si="0"/>
        <v>4572.967000000001</v>
      </c>
      <c r="J22" s="490">
        <f t="shared" si="0"/>
        <v>4572.967000000001</v>
      </c>
    </row>
    <row r="23" spans="1:10" ht="25.5" customHeight="1">
      <c r="A23" s="478">
        <v>5</v>
      </c>
      <c r="B23" s="485" t="s">
        <v>498</v>
      </c>
      <c r="C23" s="486" t="s">
        <v>188</v>
      </c>
      <c r="D23" s="487" t="s">
        <v>11</v>
      </c>
      <c r="E23" s="487" t="s">
        <v>109</v>
      </c>
      <c r="F23" s="487" t="s">
        <v>344</v>
      </c>
      <c r="G23" s="487"/>
      <c r="H23" s="488">
        <f>H24+H31</f>
        <v>4777.367</v>
      </c>
      <c r="I23" s="489">
        <f>I24+I31</f>
        <v>4572.967000000001</v>
      </c>
      <c r="J23" s="490">
        <f>J24+J31</f>
        <v>4572.967000000001</v>
      </c>
    </row>
    <row r="24" spans="1:10" ht="38.25" customHeight="1">
      <c r="A24" s="478">
        <v>6</v>
      </c>
      <c r="B24" s="485" t="s">
        <v>418</v>
      </c>
      <c r="C24" s="486" t="s">
        <v>188</v>
      </c>
      <c r="D24" s="487" t="s">
        <v>11</v>
      </c>
      <c r="E24" s="487" t="s">
        <v>109</v>
      </c>
      <c r="F24" s="487" t="s">
        <v>345</v>
      </c>
      <c r="G24" s="487"/>
      <c r="H24" s="488">
        <f>H30+H26+H28</f>
        <v>2612.873</v>
      </c>
      <c r="I24" s="489">
        <f>I30+I26+I28</f>
        <v>2497.7090000000003</v>
      </c>
      <c r="J24" s="490">
        <f>J30+J26+J28</f>
        <v>2497.7090000000003</v>
      </c>
    </row>
    <row r="25" spans="1:10" ht="51" customHeight="1">
      <c r="A25" s="478">
        <v>7</v>
      </c>
      <c r="B25" s="491" t="s">
        <v>191</v>
      </c>
      <c r="C25" s="486" t="s">
        <v>188</v>
      </c>
      <c r="D25" s="487" t="s">
        <v>11</v>
      </c>
      <c r="E25" s="487" t="s">
        <v>109</v>
      </c>
      <c r="F25" s="487" t="s">
        <v>345</v>
      </c>
      <c r="G25" s="487" t="s">
        <v>180</v>
      </c>
      <c r="H25" s="488">
        <f>H26</f>
        <v>1786.411</v>
      </c>
      <c r="I25" s="489">
        <f>I26</f>
        <v>1671.247</v>
      </c>
      <c r="J25" s="490">
        <f>J26</f>
        <v>1671.247</v>
      </c>
    </row>
    <row r="26" spans="1:10" ht="25.5" customHeight="1">
      <c r="A26" s="478">
        <v>8</v>
      </c>
      <c r="B26" s="485" t="s">
        <v>214</v>
      </c>
      <c r="C26" s="486" t="s">
        <v>188</v>
      </c>
      <c r="D26" s="487" t="s">
        <v>11</v>
      </c>
      <c r="E26" s="487" t="s">
        <v>109</v>
      </c>
      <c r="F26" s="487" t="s">
        <v>345</v>
      </c>
      <c r="G26" s="487" t="s">
        <v>129</v>
      </c>
      <c r="H26" s="488">
        <v>1786.411</v>
      </c>
      <c r="I26" s="488">
        <v>1671.247</v>
      </c>
      <c r="J26" s="492">
        <v>1671.247</v>
      </c>
    </row>
    <row r="27" spans="1:10" ht="25.5" customHeight="1">
      <c r="A27" s="478">
        <v>9</v>
      </c>
      <c r="B27" s="491" t="s">
        <v>559</v>
      </c>
      <c r="C27" s="486" t="s">
        <v>188</v>
      </c>
      <c r="D27" s="487" t="s">
        <v>11</v>
      </c>
      <c r="E27" s="487" t="s">
        <v>109</v>
      </c>
      <c r="F27" s="487" t="s">
        <v>345</v>
      </c>
      <c r="G27" s="487" t="s">
        <v>193</v>
      </c>
      <c r="H27" s="488">
        <f>H28</f>
        <v>825.84</v>
      </c>
      <c r="I27" s="488">
        <f>I28</f>
        <v>825.84</v>
      </c>
      <c r="J27" s="492">
        <f>J28</f>
        <v>825.84</v>
      </c>
    </row>
    <row r="28" spans="1:10" ht="25.5" customHeight="1">
      <c r="A28" s="478">
        <v>10</v>
      </c>
      <c r="B28" s="485" t="s">
        <v>237</v>
      </c>
      <c r="C28" s="486" t="s">
        <v>188</v>
      </c>
      <c r="D28" s="487" t="s">
        <v>11</v>
      </c>
      <c r="E28" s="487" t="s">
        <v>109</v>
      </c>
      <c r="F28" s="487" t="s">
        <v>345</v>
      </c>
      <c r="G28" s="487" t="s">
        <v>194</v>
      </c>
      <c r="H28" s="488">
        <v>825.84</v>
      </c>
      <c r="I28" s="488">
        <v>825.84</v>
      </c>
      <c r="J28" s="492">
        <v>825.84</v>
      </c>
    </row>
    <row r="29" spans="1:10" ht="12.75" customHeight="1">
      <c r="A29" s="478">
        <v>11</v>
      </c>
      <c r="B29" s="491" t="s">
        <v>195</v>
      </c>
      <c r="C29" s="486" t="s">
        <v>188</v>
      </c>
      <c r="D29" s="487" t="s">
        <v>11</v>
      </c>
      <c r="E29" s="487" t="s">
        <v>109</v>
      </c>
      <c r="F29" s="487" t="s">
        <v>345</v>
      </c>
      <c r="G29" s="487" t="s">
        <v>196</v>
      </c>
      <c r="H29" s="488">
        <f>H30</f>
        <v>0.622</v>
      </c>
      <c r="I29" s="489">
        <f>I30</f>
        <v>0.622</v>
      </c>
      <c r="J29" s="490">
        <f>J30</f>
        <v>0.622</v>
      </c>
    </row>
    <row r="30" spans="1:10" ht="12.75" customHeight="1">
      <c r="A30" s="478">
        <v>12</v>
      </c>
      <c r="B30" s="485" t="s">
        <v>197</v>
      </c>
      <c r="C30" s="486" t="s">
        <v>188</v>
      </c>
      <c r="D30" s="487" t="s">
        <v>11</v>
      </c>
      <c r="E30" s="487" t="s">
        <v>109</v>
      </c>
      <c r="F30" s="487" t="s">
        <v>345</v>
      </c>
      <c r="G30" s="487" t="s">
        <v>198</v>
      </c>
      <c r="H30" s="488">
        <v>0.622</v>
      </c>
      <c r="I30" s="488">
        <v>0.622</v>
      </c>
      <c r="J30" s="492">
        <v>0.622</v>
      </c>
    </row>
    <row r="31" spans="1:10" ht="25.5" customHeight="1">
      <c r="A31" s="478">
        <v>13</v>
      </c>
      <c r="B31" s="485" t="s">
        <v>348</v>
      </c>
      <c r="C31" s="486" t="s">
        <v>188</v>
      </c>
      <c r="D31" s="487" t="s">
        <v>11</v>
      </c>
      <c r="E31" s="487" t="s">
        <v>109</v>
      </c>
      <c r="F31" s="487" t="s">
        <v>347</v>
      </c>
      <c r="G31" s="487"/>
      <c r="H31" s="488">
        <f aca="true" t="shared" si="1" ref="H31:J32">H32</f>
        <v>2164.494</v>
      </c>
      <c r="I31" s="489">
        <f t="shared" si="1"/>
        <v>2075.258</v>
      </c>
      <c r="J31" s="490">
        <f t="shared" si="1"/>
        <v>2075.258</v>
      </c>
    </row>
    <row r="32" spans="1:10" ht="51" customHeight="1">
      <c r="A32" s="478">
        <v>14</v>
      </c>
      <c r="B32" s="491" t="s">
        <v>191</v>
      </c>
      <c r="C32" s="486" t="s">
        <v>188</v>
      </c>
      <c r="D32" s="487" t="s">
        <v>11</v>
      </c>
      <c r="E32" s="487" t="s">
        <v>109</v>
      </c>
      <c r="F32" s="487" t="s">
        <v>347</v>
      </c>
      <c r="G32" s="487" t="s">
        <v>180</v>
      </c>
      <c r="H32" s="488">
        <f t="shared" si="1"/>
        <v>2164.494</v>
      </c>
      <c r="I32" s="489">
        <f t="shared" si="1"/>
        <v>2075.258</v>
      </c>
      <c r="J32" s="490">
        <f t="shared" si="1"/>
        <v>2075.258</v>
      </c>
    </row>
    <row r="33" spans="1:10" ht="25.5" customHeight="1">
      <c r="A33" s="478">
        <v>15</v>
      </c>
      <c r="B33" s="493" t="s">
        <v>214</v>
      </c>
      <c r="C33" s="486" t="s">
        <v>188</v>
      </c>
      <c r="D33" s="487" t="s">
        <v>11</v>
      </c>
      <c r="E33" s="487" t="s">
        <v>109</v>
      </c>
      <c r="F33" s="487" t="s">
        <v>347</v>
      </c>
      <c r="G33" s="487" t="s">
        <v>129</v>
      </c>
      <c r="H33" s="488">
        <v>2164.494</v>
      </c>
      <c r="I33" s="488">
        <v>2075.258</v>
      </c>
      <c r="J33" s="492">
        <v>2075.258</v>
      </c>
    </row>
    <row r="34" spans="1:10" ht="12.75" customHeight="1">
      <c r="A34" s="478">
        <v>16</v>
      </c>
      <c r="B34" s="494" t="s">
        <v>138</v>
      </c>
      <c r="C34" s="495">
        <v>900</v>
      </c>
      <c r="D34" s="496"/>
      <c r="E34" s="496"/>
      <c r="F34" s="496"/>
      <c r="G34" s="496"/>
      <c r="H34" s="581">
        <f>H35+H83+H99+H106+H144+H90+H120+H127+H113+H137</f>
        <v>121287.32686999999</v>
      </c>
      <c r="I34" s="581">
        <f>I35+I83+I99+I106+I144+I90+I120+I127</f>
        <v>95824.343</v>
      </c>
      <c r="J34" s="582">
        <f>J35+J83+J99+J106+J144+J90+J120+J127</f>
        <v>95758.843</v>
      </c>
    </row>
    <row r="35" spans="1:10" ht="12.75" customHeight="1">
      <c r="A35" s="478">
        <v>17</v>
      </c>
      <c r="B35" s="497" t="s">
        <v>42</v>
      </c>
      <c r="C35" s="498">
        <v>900</v>
      </c>
      <c r="D35" s="487" t="s">
        <v>11</v>
      </c>
      <c r="E35" s="499" t="s">
        <v>8</v>
      </c>
      <c r="F35" s="499"/>
      <c r="G35" s="499"/>
      <c r="H35" s="500">
        <f>H36+H77+H71</f>
        <v>18935.95307</v>
      </c>
      <c r="I35" s="500">
        <f>I36+I77+I71</f>
        <v>17469.508</v>
      </c>
      <c r="J35" s="501">
        <f>J36+J77+J71</f>
        <v>17469.508</v>
      </c>
    </row>
    <row r="36" spans="1:10" ht="38.25" customHeight="1">
      <c r="A36" s="478">
        <v>18</v>
      </c>
      <c r="B36" s="497" t="s">
        <v>41</v>
      </c>
      <c r="C36" s="498">
        <v>900</v>
      </c>
      <c r="D36" s="487" t="s">
        <v>11</v>
      </c>
      <c r="E36" s="487" t="s">
        <v>107</v>
      </c>
      <c r="F36" s="499"/>
      <c r="G36" s="499"/>
      <c r="H36" s="500">
        <f>H38+H66</f>
        <v>18296.053069999998</v>
      </c>
      <c r="I36" s="502">
        <f>I38+I66</f>
        <v>17029.608</v>
      </c>
      <c r="J36" s="503">
        <f>J38+J66</f>
        <v>17029.608</v>
      </c>
    </row>
    <row r="37" spans="1:10" ht="25.5" customHeight="1">
      <c r="A37" s="478">
        <v>19</v>
      </c>
      <c r="B37" s="497" t="s">
        <v>300</v>
      </c>
      <c r="C37" s="498">
        <v>900</v>
      </c>
      <c r="D37" s="487" t="s">
        <v>11</v>
      </c>
      <c r="E37" s="487" t="s">
        <v>107</v>
      </c>
      <c r="F37" s="499" t="s">
        <v>312</v>
      </c>
      <c r="G37" s="499"/>
      <c r="H37" s="500">
        <f>H38</f>
        <v>17799.307999999997</v>
      </c>
      <c r="I37" s="502">
        <f>I38</f>
        <v>17029.608</v>
      </c>
      <c r="J37" s="503">
        <f>J38</f>
        <v>17029.608</v>
      </c>
    </row>
    <row r="38" spans="1:10" ht="25.5" customHeight="1">
      <c r="A38" s="478">
        <v>20</v>
      </c>
      <c r="B38" s="497" t="s">
        <v>241</v>
      </c>
      <c r="C38" s="498">
        <v>900</v>
      </c>
      <c r="D38" s="487" t="s">
        <v>11</v>
      </c>
      <c r="E38" s="487" t="s">
        <v>107</v>
      </c>
      <c r="F38" s="499" t="s">
        <v>313</v>
      </c>
      <c r="G38" s="499"/>
      <c r="H38" s="500">
        <f>H39+H46</f>
        <v>17799.307999999997</v>
      </c>
      <c r="I38" s="502">
        <f>I39+I46+I66</f>
        <v>17029.608</v>
      </c>
      <c r="J38" s="503">
        <f>J39+J46+J66</f>
        <v>17029.608</v>
      </c>
    </row>
    <row r="39" spans="1:10" ht="63.75" customHeight="1">
      <c r="A39" s="478">
        <v>21</v>
      </c>
      <c r="B39" s="497" t="s">
        <v>766</v>
      </c>
      <c r="C39" s="498">
        <v>900</v>
      </c>
      <c r="D39" s="487" t="s">
        <v>11</v>
      </c>
      <c r="E39" s="487" t="s">
        <v>107</v>
      </c>
      <c r="F39" s="499" t="s">
        <v>314</v>
      </c>
      <c r="G39" s="499"/>
      <c r="H39" s="500">
        <f>H41+H43+H45</f>
        <v>16687.825999999997</v>
      </c>
      <c r="I39" s="502">
        <f>I41+I43+I45</f>
        <v>15918.126</v>
      </c>
      <c r="J39" s="503">
        <f>J41+J43+J45</f>
        <v>15918.126</v>
      </c>
    </row>
    <row r="40" spans="1:10" ht="51" customHeight="1">
      <c r="A40" s="478">
        <v>22</v>
      </c>
      <c r="B40" s="504" t="s">
        <v>191</v>
      </c>
      <c r="C40" s="498">
        <v>900</v>
      </c>
      <c r="D40" s="487" t="s">
        <v>11</v>
      </c>
      <c r="E40" s="487" t="s">
        <v>107</v>
      </c>
      <c r="F40" s="499" t="s">
        <v>314</v>
      </c>
      <c r="G40" s="499" t="s">
        <v>180</v>
      </c>
      <c r="H40" s="500">
        <f>H41</f>
        <v>16024.289</v>
      </c>
      <c r="I40" s="502">
        <f>I41</f>
        <v>15254.589</v>
      </c>
      <c r="J40" s="503">
        <f>J41</f>
        <v>15254.589</v>
      </c>
    </row>
    <row r="41" spans="1:10" ht="25.5" customHeight="1">
      <c r="A41" s="478">
        <v>23</v>
      </c>
      <c r="B41" s="493" t="s">
        <v>214</v>
      </c>
      <c r="C41" s="498">
        <v>900</v>
      </c>
      <c r="D41" s="487" t="s">
        <v>11</v>
      </c>
      <c r="E41" s="487" t="s">
        <v>107</v>
      </c>
      <c r="F41" s="499" t="s">
        <v>314</v>
      </c>
      <c r="G41" s="499" t="s">
        <v>129</v>
      </c>
      <c r="H41" s="500">
        <v>16024.289</v>
      </c>
      <c r="I41" s="500">
        <v>15254.589</v>
      </c>
      <c r="J41" s="501">
        <v>15254.589</v>
      </c>
    </row>
    <row r="42" spans="1:10" ht="25.5" customHeight="1">
      <c r="A42" s="478">
        <v>24</v>
      </c>
      <c r="B42" s="504" t="s">
        <v>559</v>
      </c>
      <c r="C42" s="498">
        <v>900</v>
      </c>
      <c r="D42" s="487" t="s">
        <v>11</v>
      </c>
      <c r="E42" s="487" t="s">
        <v>107</v>
      </c>
      <c r="F42" s="499" t="s">
        <v>314</v>
      </c>
      <c r="G42" s="499" t="s">
        <v>193</v>
      </c>
      <c r="H42" s="500">
        <f>H43</f>
        <v>661.295</v>
      </c>
      <c r="I42" s="502">
        <f>I43</f>
        <v>661.295</v>
      </c>
      <c r="J42" s="503">
        <f>J43</f>
        <v>661.295</v>
      </c>
    </row>
    <row r="43" spans="1:10" ht="25.5" customHeight="1">
      <c r="A43" s="478">
        <v>25</v>
      </c>
      <c r="B43" s="493" t="s">
        <v>237</v>
      </c>
      <c r="C43" s="498">
        <v>900</v>
      </c>
      <c r="D43" s="487" t="s">
        <v>11</v>
      </c>
      <c r="E43" s="487" t="s">
        <v>107</v>
      </c>
      <c r="F43" s="499" t="s">
        <v>314</v>
      </c>
      <c r="G43" s="499" t="s">
        <v>194</v>
      </c>
      <c r="H43" s="500">
        <v>661.295</v>
      </c>
      <c r="I43" s="500">
        <v>661.295</v>
      </c>
      <c r="J43" s="501">
        <v>661.295</v>
      </c>
    </row>
    <row r="44" spans="1:10" ht="12.75" customHeight="1">
      <c r="A44" s="478">
        <v>26</v>
      </c>
      <c r="B44" s="504" t="s">
        <v>195</v>
      </c>
      <c r="C44" s="498">
        <v>900</v>
      </c>
      <c r="D44" s="487" t="s">
        <v>11</v>
      </c>
      <c r="E44" s="487" t="s">
        <v>107</v>
      </c>
      <c r="F44" s="499" t="s">
        <v>314</v>
      </c>
      <c r="G44" s="499" t="s">
        <v>196</v>
      </c>
      <c r="H44" s="500">
        <f>H45</f>
        <v>2.242</v>
      </c>
      <c r="I44" s="502">
        <f>I45</f>
        <v>2.242</v>
      </c>
      <c r="J44" s="503">
        <f>J45</f>
        <v>2.242</v>
      </c>
    </row>
    <row r="45" spans="1:10" ht="12.75" customHeight="1">
      <c r="A45" s="478">
        <v>27</v>
      </c>
      <c r="B45" s="497" t="s">
        <v>197</v>
      </c>
      <c r="C45" s="498">
        <v>900</v>
      </c>
      <c r="D45" s="487" t="s">
        <v>11</v>
      </c>
      <c r="E45" s="487" t="s">
        <v>107</v>
      </c>
      <c r="F45" s="499" t="s">
        <v>314</v>
      </c>
      <c r="G45" s="499" t="s">
        <v>198</v>
      </c>
      <c r="H45" s="500">
        <v>2.242</v>
      </c>
      <c r="I45" s="502">
        <v>2.242</v>
      </c>
      <c r="J45" s="503">
        <v>2.242</v>
      </c>
    </row>
    <row r="46" spans="1:10" ht="102" customHeight="1">
      <c r="A46" s="478">
        <v>28</v>
      </c>
      <c r="B46" s="497" t="s">
        <v>282</v>
      </c>
      <c r="C46" s="498">
        <v>900</v>
      </c>
      <c r="D46" s="487" t="s">
        <v>11</v>
      </c>
      <c r="E46" s="487" t="s">
        <v>107</v>
      </c>
      <c r="F46" s="499" t="s">
        <v>315</v>
      </c>
      <c r="G46" s="499"/>
      <c r="H46" s="500">
        <f>H51+H56+H61</f>
        <v>1111.482</v>
      </c>
      <c r="I46" s="502">
        <f>I51+I56+I61</f>
        <v>1111.482</v>
      </c>
      <c r="J46" s="503">
        <f>J51+J56+J61</f>
        <v>1111.482</v>
      </c>
    </row>
    <row r="47" spans="1:10" ht="51" customHeight="1">
      <c r="A47" s="478">
        <v>29</v>
      </c>
      <c r="B47" s="504" t="s">
        <v>191</v>
      </c>
      <c r="C47" s="498">
        <v>900</v>
      </c>
      <c r="D47" s="487" t="s">
        <v>11</v>
      </c>
      <c r="E47" s="487" t="s">
        <v>107</v>
      </c>
      <c r="F47" s="499" t="s">
        <v>315</v>
      </c>
      <c r="G47" s="499" t="s">
        <v>180</v>
      </c>
      <c r="H47" s="500">
        <f>H48</f>
        <v>1043.742</v>
      </c>
      <c r="I47" s="502">
        <f>I48</f>
        <v>1043.742</v>
      </c>
      <c r="J47" s="503">
        <f>J48</f>
        <v>1043.742</v>
      </c>
    </row>
    <row r="48" spans="1:10" ht="25.5" customHeight="1">
      <c r="A48" s="478">
        <v>30</v>
      </c>
      <c r="B48" s="493" t="s">
        <v>214</v>
      </c>
      <c r="C48" s="498">
        <v>900</v>
      </c>
      <c r="D48" s="487" t="s">
        <v>11</v>
      </c>
      <c r="E48" s="487" t="s">
        <v>107</v>
      </c>
      <c r="F48" s="499" t="s">
        <v>315</v>
      </c>
      <c r="G48" s="499" t="s">
        <v>129</v>
      </c>
      <c r="H48" s="500">
        <f>H53+H58+H63</f>
        <v>1043.742</v>
      </c>
      <c r="I48" s="502">
        <f>I53+I58+I63</f>
        <v>1043.742</v>
      </c>
      <c r="J48" s="503">
        <f>J53+J58+J63</f>
        <v>1043.742</v>
      </c>
    </row>
    <row r="49" spans="1:10" ht="25.5" customHeight="1">
      <c r="A49" s="478">
        <v>31</v>
      </c>
      <c r="B49" s="504" t="s">
        <v>559</v>
      </c>
      <c r="C49" s="498">
        <v>900</v>
      </c>
      <c r="D49" s="487" t="s">
        <v>11</v>
      </c>
      <c r="E49" s="487" t="s">
        <v>107</v>
      </c>
      <c r="F49" s="499" t="s">
        <v>315</v>
      </c>
      <c r="G49" s="499" t="s">
        <v>193</v>
      </c>
      <c r="H49" s="500">
        <f>H50</f>
        <v>67.74</v>
      </c>
      <c r="I49" s="502">
        <f>I50</f>
        <v>67.74</v>
      </c>
      <c r="J49" s="503">
        <f>J50</f>
        <v>67.74</v>
      </c>
    </row>
    <row r="50" spans="1:10" ht="25.5" customHeight="1">
      <c r="A50" s="478">
        <v>32</v>
      </c>
      <c r="B50" s="493" t="s">
        <v>237</v>
      </c>
      <c r="C50" s="498">
        <v>900</v>
      </c>
      <c r="D50" s="487" t="s">
        <v>11</v>
      </c>
      <c r="E50" s="487" t="s">
        <v>107</v>
      </c>
      <c r="F50" s="499" t="s">
        <v>315</v>
      </c>
      <c r="G50" s="499" t="s">
        <v>194</v>
      </c>
      <c r="H50" s="500">
        <f>H55+H60+H65</f>
        <v>67.74</v>
      </c>
      <c r="I50" s="502">
        <f>I55+I60+I65</f>
        <v>67.74</v>
      </c>
      <c r="J50" s="503">
        <f>J55+J60+J65</f>
        <v>67.74</v>
      </c>
    </row>
    <row r="51" spans="1:10" ht="120" customHeight="1">
      <c r="A51" s="478">
        <v>33</v>
      </c>
      <c r="B51" s="497" t="s">
        <v>767</v>
      </c>
      <c r="C51" s="498">
        <v>900</v>
      </c>
      <c r="D51" s="487" t="s">
        <v>11</v>
      </c>
      <c r="E51" s="487" t="s">
        <v>107</v>
      </c>
      <c r="F51" s="499" t="s">
        <v>316</v>
      </c>
      <c r="G51" s="499"/>
      <c r="H51" s="500">
        <f>H52+H54</f>
        <v>370.49399999999997</v>
      </c>
      <c r="I51" s="502">
        <f>I52+I54</f>
        <v>370.49399999999997</v>
      </c>
      <c r="J51" s="503">
        <f>J52+J54</f>
        <v>370.49399999999997</v>
      </c>
    </row>
    <row r="52" spans="1:10" ht="51" customHeight="1">
      <c r="A52" s="478">
        <v>34</v>
      </c>
      <c r="B52" s="504" t="s">
        <v>191</v>
      </c>
      <c r="C52" s="498">
        <v>900</v>
      </c>
      <c r="D52" s="487" t="s">
        <v>11</v>
      </c>
      <c r="E52" s="487" t="s">
        <v>107</v>
      </c>
      <c r="F52" s="499" t="s">
        <v>316</v>
      </c>
      <c r="G52" s="499" t="s">
        <v>180</v>
      </c>
      <c r="H52" s="500">
        <f>H53</f>
        <v>347.914</v>
      </c>
      <c r="I52" s="502">
        <f>I53</f>
        <v>347.914</v>
      </c>
      <c r="J52" s="503">
        <f>J53</f>
        <v>347.914</v>
      </c>
    </row>
    <row r="53" spans="1:10" ht="25.5" customHeight="1">
      <c r="A53" s="478">
        <v>35</v>
      </c>
      <c r="B53" s="493" t="s">
        <v>214</v>
      </c>
      <c r="C53" s="498">
        <v>900</v>
      </c>
      <c r="D53" s="487" t="s">
        <v>11</v>
      </c>
      <c r="E53" s="487" t="s">
        <v>107</v>
      </c>
      <c r="F53" s="499" t="s">
        <v>316</v>
      </c>
      <c r="G53" s="499" t="s">
        <v>129</v>
      </c>
      <c r="H53" s="500">
        <v>347.914</v>
      </c>
      <c r="I53" s="500">
        <v>347.914</v>
      </c>
      <c r="J53" s="501">
        <v>347.914</v>
      </c>
    </row>
    <row r="54" spans="1:10" ht="25.5" customHeight="1">
      <c r="A54" s="478">
        <v>36</v>
      </c>
      <c r="B54" s="504" t="s">
        <v>559</v>
      </c>
      <c r="C54" s="498">
        <v>900</v>
      </c>
      <c r="D54" s="487" t="s">
        <v>11</v>
      </c>
      <c r="E54" s="487" t="s">
        <v>107</v>
      </c>
      <c r="F54" s="499" t="s">
        <v>316</v>
      </c>
      <c r="G54" s="499" t="s">
        <v>193</v>
      </c>
      <c r="H54" s="500">
        <f>H55</f>
        <v>22.58</v>
      </c>
      <c r="I54" s="502">
        <f>I55</f>
        <v>22.58</v>
      </c>
      <c r="J54" s="503">
        <f>J55</f>
        <v>22.58</v>
      </c>
    </row>
    <row r="55" spans="1:10" ht="25.5" customHeight="1">
      <c r="A55" s="478">
        <v>37</v>
      </c>
      <c r="B55" s="493" t="s">
        <v>237</v>
      </c>
      <c r="C55" s="498">
        <v>900</v>
      </c>
      <c r="D55" s="487" t="s">
        <v>11</v>
      </c>
      <c r="E55" s="487" t="s">
        <v>107</v>
      </c>
      <c r="F55" s="499" t="s">
        <v>316</v>
      </c>
      <c r="G55" s="499" t="s">
        <v>194</v>
      </c>
      <c r="H55" s="500">
        <v>22.58</v>
      </c>
      <c r="I55" s="500">
        <v>22.58</v>
      </c>
      <c r="J55" s="501">
        <v>22.58</v>
      </c>
    </row>
    <row r="56" spans="1:10" ht="117.75" customHeight="1">
      <c r="A56" s="478">
        <v>38</v>
      </c>
      <c r="B56" s="497" t="s">
        <v>283</v>
      </c>
      <c r="C56" s="498">
        <v>900</v>
      </c>
      <c r="D56" s="487" t="s">
        <v>11</v>
      </c>
      <c r="E56" s="487" t="s">
        <v>107</v>
      </c>
      <c r="F56" s="499" t="s">
        <v>317</v>
      </c>
      <c r="G56" s="499"/>
      <c r="H56" s="500">
        <f>H57+H59</f>
        <v>370.49399999999997</v>
      </c>
      <c r="I56" s="502">
        <f>I57+I59</f>
        <v>370.49399999999997</v>
      </c>
      <c r="J56" s="503">
        <f>J57+J59</f>
        <v>370.49399999999997</v>
      </c>
    </row>
    <row r="57" spans="1:10" ht="51" customHeight="1">
      <c r="A57" s="478">
        <v>39</v>
      </c>
      <c r="B57" s="504" t="s">
        <v>191</v>
      </c>
      <c r="C57" s="498">
        <v>900</v>
      </c>
      <c r="D57" s="487" t="s">
        <v>11</v>
      </c>
      <c r="E57" s="487" t="s">
        <v>107</v>
      </c>
      <c r="F57" s="499" t="s">
        <v>317</v>
      </c>
      <c r="G57" s="499" t="s">
        <v>180</v>
      </c>
      <c r="H57" s="500">
        <f>H58</f>
        <v>347.914</v>
      </c>
      <c r="I57" s="502">
        <f>I58</f>
        <v>347.914</v>
      </c>
      <c r="J57" s="503">
        <f>J58</f>
        <v>347.914</v>
      </c>
    </row>
    <row r="58" spans="1:10" ht="25.5" customHeight="1">
      <c r="A58" s="478">
        <v>40</v>
      </c>
      <c r="B58" s="493" t="s">
        <v>214</v>
      </c>
      <c r="C58" s="498">
        <v>900</v>
      </c>
      <c r="D58" s="487" t="s">
        <v>11</v>
      </c>
      <c r="E58" s="487" t="s">
        <v>107</v>
      </c>
      <c r="F58" s="499" t="s">
        <v>317</v>
      </c>
      <c r="G58" s="499" t="s">
        <v>129</v>
      </c>
      <c r="H58" s="500">
        <v>347.914</v>
      </c>
      <c r="I58" s="500">
        <v>347.914</v>
      </c>
      <c r="J58" s="501">
        <v>347.914</v>
      </c>
    </row>
    <row r="59" spans="1:10" ht="25.5" customHeight="1">
      <c r="A59" s="478">
        <v>41</v>
      </c>
      <c r="B59" s="504" t="s">
        <v>559</v>
      </c>
      <c r="C59" s="498">
        <v>900</v>
      </c>
      <c r="D59" s="487" t="s">
        <v>11</v>
      </c>
      <c r="E59" s="487" t="s">
        <v>107</v>
      </c>
      <c r="F59" s="499" t="s">
        <v>317</v>
      </c>
      <c r="G59" s="499" t="s">
        <v>193</v>
      </c>
      <c r="H59" s="500">
        <f>H60</f>
        <v>22.58</v>
      </c>
      <c r="I59" s="502">
        <f>I60</f>
        <v>22.58</v>
      </c>
      <c r="J59" s="503">
        <f>J60</f>
        <v>22.58</v>
      </c>
    </row>
    <row r="60" spans="1:10" ht="25.5" customHeight="1">
      <c r="A60" s="478">
        <v>42</v>
      </c>
      <c r="B60" s="493" t="s">
        <v>237</v>
      </c>
      <c r="C60" s="498">
        <v>900</v>
      </c>
      <c r="D60" s="487" t="s">
        <v>11</v>
      </c>
      <c r="E60" s="487" t="s">
        <v>107</v>
      </c>
      <c r="F60" s="499" t="s">
        <v>317</v>
      </c>
      <c r="G60" s="499" t="s">
        <v>194</v>
      </c>
      <c r="H60" s="500">
        <v>22.58</v>
      </c>
      <c r="I60" s="500">
        <v>22.58</v>
      </c>
      <c r="J60" s="501">
        <v>22.58</v>
      </c>
    </row>
    <row r="61" spans="1:10" ht="127.5" customHeight="1">
      <c r="A61" s="478">
        <v>43</v>
      </c>
      <c r="B61" s="497" t="s">
        <v>768</v>
      </c>
      <c r="C61" s="498">
        <v>900</v>
      </c>
      <c r="D61" s="487" t="s">
        <v>11</v>
      </c>
      <c r="E61" s="487" t="s">
        <v>107</v>
      </c>
      <c r="F61" s="499" t="s">
        <v>561</v>
      </c>
      <c r="G61" s="499"/>
      <c r="H61" s="500">
        <f>H62+H64</f>
        <v>370.49399999999997</v>
      </c>
      <c r="I61" s="502">
        <f>I62+I64</f>
        <v>370.49399999999997</v>
      </c>
      <c r="J61" s="503">
        <f>J62+J64</f>
        <v>370.49399999999997</v>
      </c>
    </row>
    <row r="62" spans="1:10" ht="51" customHeight="1">
      <c r="A62" s="478">
        <v>44</v>
      </c>
      <c r="B62" s="504" t="s">
        <v>191</v>
      </c>
      <c r="C62" s="498">
        <v>900</v>
      </c>
      <c r="D62" s="487" t="s">
        <v>11</v>
      </c>
      <c r="E62" s="487" t="s">
        <v>107</v>
      </c>
      <c r="F62" s="499" t="s">
        <v>561</v>
      </c>
      <c r="G62" s="499" t="s">
        <v>180</v>
      </c>
      <c r="H62" s="500">
        <f>H63</f>
        <v>347.914</v>
      </c>
      <c r="I62" s="502">
        <f>I63</f>
        <v>347.914</v>
      </c>
      <c r="J62" s="503">
        <f>J63</f>
        <v>347.914</v>
      </c>
    </row>
    <row r="63" spans="1:10" ht="25.5" customHeight="1">
      <c r="A63" s="478">
        <v>45</v>
      </c>
      <c r="B63" s="493" t="s">
        <v>214</v>
      </c>
      <c r="C63" s="498">
        <v>900</v>
      </c>
      <c r="D63" s="487" t="s">
        <v>11</v>
      </c>
      <c r="E63" s="487" t="s">
        <v>107</v>
      </c>
      <c r="F63" s="499" t="s">
        <v>561</v>
      </c>
      <c r="G63" s="499" t="s">
        <v>129</v>
      </c>
      <c r="H63" s="500">
        <v>347.914</v>
      </c>
      <c r="I63" s="500">
        <v>347.914</v>
      </c>
      <c r="J63" s="501">
        <v>347.914</v>
      </c>
    </row>
    <row r="64" spans="1:10" ht="25.5" customHeight="1">
      <c r="A64" s="478">
        <v>46</v>
      </c>
      <c r="B64" s="504" t="s">
        <v>559</v>
      </c>
      <c r="C64" s="498">
        <v>900</v>
      </c>
      <c r="D64" s="487" t="s">
        <v>11</v>
      </c>
      <c r="E64" s="487" t="s">
        <v>107</v>
      </c>
      <c r="F64" s="499" t="s">
        <v>561</v>
      </c>
      <c r="G64" s="499" t="s">
        <v>193</v>
      </c>
      <c r="H64" s="500">
        <f>H65</f>
        <v>22.58</v>
      </c>
      <c r="I64" s="502">
        <f>I65</f>
        <v>22.58</v>
      </c>
      <c r="J64" s="503">
        <f>J65</f>
        <v>22.58</v>
      </c>
    </row>
    <row r="65" spans="1:10" ht="25.5" customHeight="1">
      <c r="A65" s="478">
        <v>47</v>
      </c>
      <c r="B65" s="493" t="s">
        <v>237</v>
      </c>
      <c r="C65" s="498">
        <v>900</v>
      </c>
      <c r="D65" s="487" t="s">
        <v>11</v>
      </c>
      <c r="E65" s="487" t="s">
        <v>107</v>
      </c>
      <c r="F65" s="499" t="s">
        <v>561</v>
      </c>
      <c r="G65" s="499" t="s">
        <v>194</v>
      </c>
      <c r="H65" s="500">
        <v>22.58</v>
      </c>
      <c r="I65" s="500">
        <v>22.58</v>
      </c>
      <c r="J65" s="501">
        <v>22.58</v>
      </c>
    </row>
    <row r="66" spans="1:10" ht="12.75" customHeight="1">
      <c r="A66" s="478">
        <v>48</v>
      </c>
      <c r="B66" s="493" t="s">
        <v>189</v>
      </c>
      <c r="C66" s="498">
        <v>900</v>
      </c>
      <c r="D66" s="487" t="s">
        <v>11</v>
      </c>
      <c r="E66" s="487" t="s">
        <v>107</v>
      </c>
      <c r="F66" s="499" t="s">
        <v>343</v>
      </c>
      <c r="G66" s="499"/>
      <c r="H66" s="500">
        <f aca="true" t="shared" si="2" ref="H66:J67">H67</f>
        <v>496.74507</v>
      </c>
      <c r="I66" s="500">
        <f t="shared" si="2"/>
        <v>0</v>
      </c>
      <c r="J66" s="501">
        <f t="shared" si="2"/>
        <v>0</v>
      </c>
    </row>
    <row r="67" spans="1:10" ht="12.75" customHeight="1">
      <c r="A67" s="478">
        <v>49</v>
      </c>
      <c r="B67" s="493" t="s">
        <v>450</v>
      </c>
      <c r="C67" s="498">
        <v>900</v>
      </c>
      <c r="D67" s="487" t="s">
        <v>11</v>
      </c>
      <c r="E67" s="487" t="s">
        <v>107</v>
      </c>
      <c r="F67" s="499" t="s">
        <v>451</v>
      </c>
      <c r="G67" s="499"/>
      <c r="H67" s="500">
        <f>H68</f>
        <v>496.74507</v>
      </c>
      <c r="I67" s="500">
        <f t="shared" si="2"/>
        <v>0</v>
      </c>
      <c r="J67" s="501">
        <f t="shared" si="2"/>
        <v>0</v>
      </c>
    </row>
    <row r="68" spans="1:10" ht="153" customHeight="1">
      <c r="A68" s="478">
        <v>50</v>
      </c>
      <c r="B68" s="497" t="s">
        <v>531</v>
      </c>
      <c r="C68" s="498">
        <v>900</v>
      </c>
      <c r="D68" s="487" t="s">
        <v>11</v>
      </c>
      <c r="E68" s="487" t="s">
        <v>107</v>
      </c>
      <c r="F68" s="499" t="s">
        <v>530</v>
      </c>
      <c r="G68" s="499"/>
      <c r="H68" s="500">
        <f>H70</f>
        <v>496.74507</v>
      </c>
      <c r="I68" s="502">
        <f>I70</f>
        <v>0</v>
      </c>
      <c r="J68" s="503">
        <f>J70</f>
        <v>0</v>
      </c>
    </row>
    <row r="69" spans="1:10" ht="12.75" customHeight="1">
      <c r="A69" s="478">
        <v>51</v>
      </c>
      <c r="B69" s="504" t="s">
        <v>195</v>
      </c>
      <c r="C69" s="498">
        <v>900</v>
      </c>
      <c r="D69" s="487" t="s">
        <v>11</v>
      </c>
      <c r="E69" s="487" t="s">
        <v>107</v>
      </c>
      <c r="F69" s="499" t="s">
        <v>530</v>
      </c>
      <c r="G69" s="499" t="s">
        <v>196</v>
      </c>
      <c r="H69" s="500">
        <f>H70</f>
        <v>496.74507</v>
      </c>
      <c r="I69" s="502">
        <f>I70</f>
        <v>0</v>
      </c>
      <c r="J69" s="503">
        <f>J70</f>
        <v>0</v>
      </c>
    </row>
    <row r="70" spans="1:11" ht="12.75" customHeight="1">
      <c r="A70" s="478">
        <v>52</v>
      </c>
      <c r="B70" s="497" t="s">
        <v>199</v>
      </c>
      <c r="C70" s="498">
        <v>900</v>
      </c>
      <c r="D70" s="487" t="s">
        <v>11</v>
      </c>
      <c r="E70" s="487" t="s">
        <v>107</v>
      </c>
      <c r="F70" s="499" t="s">
        <v>530</v>
      </c>
      <c r="G70" s="499" t="s">
        <v>200</v>
      </c>
      <c r="H70" s="500">
        <f>1544.399+11142.2-12686.599+329.99939+298.69127+0.00141-52.632-79.315</f>
        <v>496.74507</v>
      </c>
      <c r="I70" s="502">
        <v>0</v>
      </c>
      <c r="J70" s="503">
        <v>0</v>
      </c>
      <c r="K70" s="737"/>
    </row>
    <row r="71" spans="1:10" ht="12.75" customHeight="1">
      <c r="A71" s="478">
        <v>53</v>
      </c>
      <c r="B71" s="497" t="s">
        <v>66</v>
      </c>
      <c r="C71" s="498">
        <v>900</v>
      </c>
      <c r="D71" s="487" t="s">
        <v>11</v>
      </c>
      <c r="E71" s="499" t="s">
        <v>39</v>
      </c>
      <c r="F71" s="499"/>
      <c r="G71" s="499"/>
      <c r="H71" s="500">
        <f>H73</f>
        <v>500</v>
      </c>
      <c r="I71" s="502">
        <f>I73</f>
        <v>300</v>
      </c>
      <c r="J71" s="503">
        <f>J73</f>
        <v>300</v>
      </c>
    </row>
    <row r="72" spans="1:10" ht="12.75" customHeight="1">
      <c r="A72" s="478">
        <v>54</v>
      </c>
      <c r="B72" s="493" t="s">
        <v>189</v>
      </c>
      <c r="C72" s="498">
        <v>900</v>
      </c>
      <c r="D72" s="487" t="s">
        <v>11</v>
      </c>
      <c r="E72" s="499" t="s">
        <v>39</v>
      </c>
      <c r="F72" s="499" t="s">
        <v>343</v>
      </c>
      <c r="G72" s="499"/>
      <c r="H72" s="500">
        <f aca="true" t="shared" si="3" ref="H72:J75">H73</f>
        <v>500</v>
      </c>
      <c r="I72" s="502">
        <f t="shared" si="3"/>
        <v>300</v>
      </c>
      <c r="J72" s="503">
        <f t="shared" si="3"/>
        <v>300</v>
      </c>
    </row>
    <row r="73" spans="1:10" ht="12.75" customHeight="1">
      <c r="A73" s="478">
        <v>55</v>
      </c>
      <c r="B73" s="493" t="s">
        <v>450</v>
      </c>
      <c r="C73" s="498">
        <v>900</v>
      </c>
      <c r="D73" s="487" t="s">
        <v>11</v>
      </c>
      <c r="E73" s="499" t="s">
        <v>39</v>
      </c>
      <c r="F73" s="499" t="s">
        <v>451</v>
      </c>
      <c r="G73" s="499"/>
      <c r="H73" s="500">
        <f>H74</f>
        <v>500</v>
      </c>
      <c r="I73" s="502">
        <f>I74</f>
        <v>300</v>
      </c>
      <c r="J73" s="503">
        <f>J74</f>
        <v>300</v>
      </c>
    </row>
    <row r="74" spans="1:10" ht="25.5" customHeight="1">
      <c r="A74" s="478">
        <v>56</v>
      </c>
      <c r="B74" s="497" t="s">
        <v>533</v>
      </c>
      <c r="C74" s="498">
        <v>900</v>
      </c>
      <c r="D74" s="487" t="s">
        <v>11</v>
      </c>
      <c r="E74" s="499" t="s">
        <v>39</v>
      </c>
      <c r="F74" s="499" t="s">
        <v>527</v>
      </c>
      <c r="G74" s="499"/>
      <c r="H74" s="500">
        <f t="shared" si="3"/>
        <v>500</v>
      </c>
      <c r="I74" s="502">
        <f t="shared" si="3"/>
        <v>300</v>
      </c>
      <c r="J74" s="503">
        <f t="shared" si="3"/>
        <v>300</v>
      </c>
    </row>
    <row r="75" spans="1:10" ht="12.75" customHeight="1">
      <c r="A75" s="478">
        <v>57</v>
      </c>
      <c r="B75" s="504" t="s">
        <v>195</v>
      </c>
      <c r="C75" s="498">
        <v>900</v>
      </c>
      <c r="D75" s="487" t="s">
        <v>11</v>
      </c>
      <c r="E75" s="499" t="s">
        <v>39</v>
      </c>
      <c r="F75" s="499" t="s">
        <v>527</v>
      </c>
      <c r="G75" s="499" t="s">
        <v>196</v>
      </c>
      <c r="H75" s="500">
        <f t="shared" si="3"/>
        <v>500</v>
      </c>
      <c r="I75" s="502">
        <f t="shared" si="3"/>
        <v>300</v>
      </c>
      <c r="J75" s="503">
        <f t="shared" si="3"/>
        <v>300</v>
      </c>
    </row>
    <row r="76" spans="1:10" ht="12.75" customHeight="1">
      <c r="A76" s="478">
        <v>58</v>
      </c>
      <c r="B76" s="497" t="s">
        <v>199</v>
      </c>
      <c r="C76" s="498">
        <v>900</v>
      </c>
      <c r="D76" s="487" t="s">
        <v>11</v>
      </c>
      <c r="E76" s="499" t="s">
        <v>39</v>
      </c>
      <c r="F76" s="499" t="s">
        <v>527</v>
      </c>
      <c r="G76" s="499" t="s">
        <v>200</v>
      </c>
      <c r="H76" s="500">
        <f>105+195+200</f>
        <v>500</v>
      </c>
      <c r="I76" s="502">
        <v>300</v>
      </c>
      <c r="J76" s="503">
        <v>300</v>
      </c>
    </row>
    <row r="77" spans="1:10" ht="12.75" customHeight="1">
      <c r="A77" s="478">
        <v>59</v>
      </c>
      <c r="B77" s="504" t="s">
        <v>27</v>
      </c>
      <c r="C77" s="498">
        <v>900</v>
      </c>
      <c r="D77" s="487" t="s">
        <v>11</v>
      </c>
      <c r="E77" s="499" t="s">
        <v>70</v>
      </c>
      <c r="F77" s="499"/>
      <c r="G77" s="499"/>
      <c r="H77" s="500">
        <f>H79</f>
        <v>139.9</v>
      </c>
      <c r="I77" s="500">
        <f>I79</f>
        <v>139.9</v>
      </c>
      <c r="J77" s="501">
        <f>J79</f>
        <v>139.9</v>
      </c>
    </row>
    <row r="78" spans="1:10" ht="25.5" customHeight="1">
      <c r="A78" s="478">
        <v>60</v>
      </c>
      <c r="B78" s="497" t="s">
        <v>300</v>
      </c>
      <c r="C78" s="498">
        <v>900</v>
      </c>
      <c r="D78" s="487" t="s">
        <v>11</v>
      </c>
      <c r="E78" s="499" t="s">
        <v>70</v>
      </c>
      <c r="F78" s="499" t="s">
        <v>312</v>
      </c>
      <c r="G78" s="499"/>
      <c r="H78" s="500">
        <f aca="true" t="shared" si="4" ref="H78:J81">H79</f>
        <v>139.9</v>
      </c>
      <c r="I78" s="502">
        <f t="shared" si="4"/>
        <v>139.9</v>
      </c>
      <c r="J78" s="503">
        <f t="shared" si="4"/>
        <v>139.9</v>
      </c>
    </row>
    <row r="79" spans="1:10" ht="38.25" customHeight="1">
      <c r="A79" s="478">
        <v>61</v>
      </c>
      <c r="B79" s="497" t="s">
        <v>252</v>
      </c>
      <c r="C79" s="498">
        <v>900</v>
      </c>
      <c r="D79" s="487" t="s">
        <v>11</v>
      </c>
      <c r="E79" s="499" t="s">
        <v>70</v>
      </c>
      <c r="F79" s="499" t="s">
        <v>318</v>
      </c>
      <c r="G79" s="499"/>
      <c r="H79" s="500">
        <f t="shared" si="4"/>
        <v>139.9</v>
      </c>
      <c r="I79" s="502">
        <f t="shared" si="4"/>
        <v>139.9</v>
      </c>
      <c r="J79" s="503">
        <f t="shared" si="4"/>
        <v>139.9</v>
      </c>
    </row>
    <row r="80" spans="1:10" ht="102" customHeight="1">
      <c r="A80" s="478">
        <v>62</v>
      </c>
      <c r="B80" s="497" t="s">
        <v>490</v>
      </c>
      <c r="C80" s="498">
        <v>900</v>
      </c>
      <c r="D80" s="487" t="s">
        <v>11</v>
      </c>
      <c r="E80" s="499" t="s">
        <v>70</v>
      </c>
      <c r="F80" s="499" t="s">
        <v>319</v>
      </c>
      <c r="G80" s="499"/>
      <c r="H80" s="500">
        <f t="shared" si="4"/>
        <v>139.9</v>
      </c>
      <c r="I80" s="502">
        <f t="shared" si="4"/>
        <v>139.9</v>
      </c>
      <c r="J80" s="503">
        <f t="shared" si="4"/>
        <v>139.9</v>
      </c>
    </row>
    <row r="81" spans="1:10" ht="12.75" customHeight="1">
      <c r="A81" s="478">
        <v>63</v>
      </c>
      <c r="B81" s="504" t="s">
        <v>202</v>
      </c>
      <c r="C81" s="498">
        <v>900</v>
      </c>
      <c r="D81" s="487" t="s">
        <v>11</v>
      </c>
      <c r="E81" s="499" t="s">
        <v>70</v>
      </c>
      <c r="F81" s="499" t="s">
        <v>319</v>
      </c>
      <c r="G81" s="499" t="s">
        <v>91</v>
      </c>
      <c r="H81" s="500">
        <f t="shared" si="4"/>
        <v>139.9</v>
      </c>
      <c r="I81" s="502">
        <f t="shared" si="4"/>
        <v>139.9</v>
      </c>
      <c r="J81" s="503">
        <f t="shared" si="4"/>
        <v>139.9</v>
      </c>
    </row>
    <row r="82" spans="1:10" ht="12.75" customHeight="1">
      <c r="A82" s="478">
        <v>64</v>
      </c>
      <c r="B82" s="497" t="s">
        <v>320</v>
      </c>
      <c r="C82" s="498">
        <v>900</v>
      </c>
      <c r="D82" s="487" t="s">
        <v>11</v>
      </c>
      <c r="E82" s="499" t="s">
        <v>70</v>
      </c>
      <c r="F82" s="499" t="s">
        <v>319</v>
      </c>
      <c r="G82" s="499" t="s">
        <v>325</v>
      </c>
      <c r="H82" s="500">
        <v>139.9</v>
      </c>
      <c r="I82" s="500">
        <v>139.9</v>
      </c>
      <c r="J82" s="501">
        <v>139.9</v>
      </c>
    </row>
    <row r="83" spans="1:10" ht="12.75" customHeight="1">
      <c r="A83" s="478">
        <v>65</v>
      </c>
      <c r="B83" s="497" t="s">
        <v>71</v>
      </c>
      <c r="C83" s="498">
        <v>900</v>
      </c>
      <c r="D83" s="505" t="s">
        <v>151</v>
      </c>
      <c r="E83" s="499" t="s">
        <v>8</v>
      </c>
      <c r="F83" s="499"/>
      <c r="G83" s="499"/>
      <c r="H83" s="500">
        <f>H84</f>
        <v>3357</v>
      </c>
      <c r="I83" s="502">
        <f>I84</f>
        <v>3450.3</v>
      </c>
      <c r="J83" s="503">
        <f>J84</f>
        <v>3551.8</v>
      </c>
    </row>
    <row r="84" spans="1:10" ht="12.75" customHeight="1">
      <c r="A84" s="478">
        <v>66</v>
      </c>
      <c r="B84" s="504" t="s">
        <v>59</v>
      </c>
      <c r="C84" s="498">
        <v>900</v>
      </c>
      <c r="D84" s="505" t="s">
        <v>151</v>
      </c>
      <c r="E84" s="499" t="s">
        <v>109</v>
      </c>
      <c r="F84" s="499"/>
      <c r="G84" s="499"/>
      <c r="H84" s="500">
        <f>H87</f>
        <v>3357</v>
      </c>
      <c r="I84" s="502">
        <f>I87</f>
        <v>3450.3</v>
      </c>
      <c r="J84" s="503">
        <f>J87</f>
        <v>3551.8</v>
      </c>
    </row>
    <row r="85" spans="1:10" ht="25.5" customHeight="1">
      <c r="A85" s="478">
        <v>67</v>
      </c>
      <c r="B85" s="497" t="s">
        <v>301</v>
      </c>
      <c r="C85" s="498">
        <v>900</v>
      </c>
      <c r="D85" s="499" t="s">
        <v>151</v>
      </c>
      <c r="E85" s="487" t="s">
        <v>109</v>
      </c>
      <c r="F85" s="499" t="s">
        <v>312</v>
      </c>
      <c r="G85" s="499"/>
      <c r="H85" s="500">
        <f>H86</f>
        <v>3357</v>
      </c>
      <c r="I85" s="502">
        <f aca="true" t="shared" si="5" ref="I85:J88">I86</f>
        <v>3450.3</v>
      </c>
      <c r="J85" s="503">
        <f t="shared" si="5"/>
        <v>3551.8</v>
      </c>
    </row>
    <row r="86" spans="1:10" ht="38.25" customHeight="1">
      <c r="A86" s="478">
        <v>68</v>
      </c>
      <c r="B86" s="497" t="s">
        <v>252</v>
      </c>
      <c r="C86" s="498">
        <v>900</v>
      </c>
      <c r="D86" s="499" t="s">
        <v>151</v>
      </c>
      <c r="E86" s="487" t="s">
        <v>109</v>
      </c>
      <c r="F86" s="499" t="s">
        <v>318</v>
      </c>
      <c r="G86" s="499"/>
      <c r="H86" s="500">
        <f>H87</f>
        <v>3357</v>
      </c>
      <c r="I86" s="502">
        <f t="shared" si="5"/>
        <v>3450.3</v>
      </c>
      <c r="J86" s="503">
        <f t="shared" si="5"/>
        <v>3551.8</v>
      </c>
    </row>
    <row r="87" spans="1:10" ht="89.25" customHeight="1">
      <c r="A87" s="478">
        <v>69</v>
      </c>
      <c r="B87" s="497" t="s">
        <v>887</v>
      </c>
      <c r="C87" s="498">
        <v>900</v>
      </c>
      <c r="D87" s="499" t="s">
        <v>151</v>
      </c>
      <c r="E87" s="487" t="s">
        <v>109</v>
      </c>
      <c r="F87" s="499" t="s">
        <v>321</v>
      </c>
      <c r="G87" s="499"/>
      <c r="H87" s="500">
        <f>H88</f>
        <v>3357</v>
      </c>
      <c r="I87" s="502">
        <f t="shared" si="5"/>
        <v>3450.3</v>
      </c>
      <c r="J87" s="503">
        <f t="shared" si="5"/>
        <v>3551.8</v>
      </c>
    </row>
    <row r="88" spans="1:10" ht="12.75" customHeight="1">
      <c r="A88" s="478">
        <v>70</v>
      </c>
      <c r="B88" s="504" t="s">
        <v>202</v>
      </c>
      <c r="C88" s="498">
        <v>900</v>
      </c>
      <c r="D88" s="499" t="s">
        <v>151</v>
      </c>
      <c r="E88" s="487" t="s">
        <v>109</v>
      </c>
      <c r="F88" s="499" t="s">
        <v>321</v>
      </c>
      <c r="G88" s="499" t="s">
        <v>91</v>
      </c>
      <c r="H88" s="500">
        <f>H89</f>
        <v>3357</v>
      </c>
      <c r="I88" s="502">
        <f t="shared" si="5"/>
        <v>3450.3</v>
      </c>
      <c r="J88" s="503">
        <f t="shared" si="5"/>
        <v>3551.8</v>
      </c>
    </row>
    <row r="89" spans="1:10" ht="12.75" customHeight="1">
      <c r="A89" s="478">
        <v>71</v>
      </c>
      <c r="B89" s="497" t="s">
        <v>320</v>
      </c>
      <c r="C89" s="498">
        <v>900</v>
      </c>
      <c r="D89" s="499" t="s">
        <v>151</v>
      </c>
      <c r="E89" s="487" t="s">
        <v>109</v>
      </c>
      <c r="F89" s="499" t="s">
        <v>321</v>
      </c>
      <c r="G89" s="499" t="s">
        <v>325</v>
      </c>
      <c r="H89" s="506">
        <v>3357</v>
      </c>
      <c r="I89" s="507">
        <v>3450.3</v>
      </c>
      <c r="J89" s="508">
        <v>3551.8</v>
      </c>
    </row>
    <row r="90" spans="1:10" ht="12.75" customHeight="1">
      <c r="A90" s="478">
        <v>72</v>
      </c>
      <c r="B90" s="497" t="s">
        <v>67</v>
      </c>
      <c r="C90" s="498">
        <v>900</v>
      </c>
      <c r="D90" s="505" t="s">
        <v>109</v>
      </c>
      <c r="E90" s="499" t="s">
        <v>8</v>
      </c>
      <c r="F90" s="499"/>
      <c r="G90" s="499"/>
      <c r="H90" s="500">
        <f>H91</f>
        <v>480.40000000000003</v>
      </c>
      <c r="I90" s="502">
        <f>I91</f>
        <v>480.40000000000003</v>
      </c>
      <c r="J90" s="503">
        <f>J91</f>
        <v>480.40000000000003</v>
      </c>
    </row>
    <row r="91" spans="1:10" ht="38.25" customHeight="1">
      <c r="A91" s="478">
        <v>73</v>
      </c>
      <c r="B91" s="509" t="s">
        <v>787</v>
      </c>
      <c r="C91" s="498">
        <v>900</v>
      </c>
      <c r="D91" s="505" t="s">
        <v>109</v>
      </c>
      <c r="E91" s="499" t="s">
        <v>130</v>
      </c>
      <c r="F91" s="499"/>
      <c r="G91" s="499"/>
      <c r="H91" s="500">
        <f>H94</f>
        <v>480.40000000000003</v>
      </c>
      <c r="I91" s="502">
        <f>I94</f>
        <v>480.40000000000003</v>
      </c>
      <c r="J91" s="503">
        <f>J94</f>
        <v>480.40000000000003</v>
      </c>
    </row>
    <row r="92" spans="1:10" ht="25.5" customHeight="1">
      <c r="A92" s="478">
        <v>74</v>
      </c>
      <c r="B92" s="497" t="s">
        <v>301</v>
      </c>
      <c r="C92" s="498">
        <v>900</v>
      </c>
      <c r="D92" s="505" t="s">
        <v>109</v>
      </c>
      <c r="E92" s="499" t="s">
        <v>130</v>
      </c>
      <c r="F92" s="499" t="s">
        <v>312</v>
      </c>
      <c r="G92" s="499"/>
      <c r="H92" s="500">
        <f aca="true" t="shared" si="6" ref="H92:J93">H93</f>
        <v>480.40000000000003</v>
      </c>
      <c r="I92" s="502">
        <f t="shared" si="6"/>
        <v>480.40000000000003</v>
      </c>
      <c r="J92" s="503">
        <f t="shared" si="6"/>
        <v>480.40000000000003</v>
      </c>
    </row>
    <row r="93" spans="1:10" ht="38.25" customHeight="1">
      <c r="A93" s="478">
        <v>75</v>
      </c>
      <c r="B93" s="497" t="s">
        <v>252</v>
      </c>
      <c r="C93" s="498">
        <v>900</v>
      </c>
      <c r="D93" s="505" t="s">
        <v>109</v>
      </c>
      <c r="E93" s="499" t="s">
        <v>130</v>
      </c>
      <c r="F93" s="499" t="s">
        <v>318</v>
      </c>
      <c r="G93" s="499"/>
      <c r="H93" s="500">
        <f t="shared" si="6"/>
        <v>480.40000000000003</v>
      </c>
      <c r="I93" s="502">
        <f t="shared" si="6"/>
        <v>480.40000000000003</v>
      </c>
      <c r="J93" s="503">
        <f t="shared" si="6"/>
        <v>480.40000000000003</v>
      </c>
    </row>
    <row r="94" spans="1:10" ht="76.5" customHeight="1">
      <c r="A94" s="478">
        <v>76</v>
      </c>
      <c r="B94" s="510" t="s">
        <v>956</v>
      </c>
      <c r="C94" s="498">
        <v>900</v>
      </c>
      <c r="D94" s="505" t="s">
        <v>109</v>
      </c>
      <c r="E94" s="499" t="s">
        <v>130</v>
      </c>
      <c r="F94" s="499" t="s">
        <v>957</v>
      </c>
      <c r="G94" s="499"/>
      <c r="H94" s="500">
        <f>H95+H97</f>
        <v>480.40000000000003</v>
      </c>
      <c r="I94" s="502">
        <f>I95+I97</f>
        <v>480.40000000000003</v>
      </c>
      <c r="J94" s="503">
        <f>J95+J97</f>
        <v>480.40000000000003</v>
      </c>
    </row>
    <row r="95" spans="1:10" ht="12.75" customHeight="1">
      <c r="A95" s="478">
        <v>77</v>
      </c>
      <c r="B95" s="504" t="s">
        <v>202</v>
      </c>
      <c r="C95" s="498">
        <v>900</v>
      </c>
      <c r="D95" s="499" t="s">
        <v>109</v>
      </c>
      <c r="E95" s="499" t="s">
        <v>130</v>
      </c>
      <c r="F95" s="499" t="s">
        <v>957</v>
      </c>
      <c r="G95" s="499" t="s">
        <v>91</v>
      </c>
      <c r="H95" s="500">
        <f>H96</f>
        <v>456.1</v>
      </c>
      <c r="I95" s="502">
        <f>I96</f>
        <v>456.1</v>
      </c>
      <c r="J95" s="503">
        <f>J96</f>
        <v>456.1</v>
      </c>
    </row>
    <row r="96" spans="1:10" ht="12.75" customHeight="1">
      <c r="A96" s="478">
        <v>78</v>
      </c>
      <c r="B96" s="497" t="s">
        <v>106</v>
      </c>
      <c r="C96" s="498">
        <v>900</v>
      </c>
      <c r="D96" s="505" t="s">
        <v>109</v>
      </c>
      <c r="E96" s="499" t="s">
        <v>130</v>
      </c>
      <c r="F96" s="499" t="s">
        <v>957</v>
      </c>
      <c r="G96" s="499" t="s">
        <v>205</v>
      </c>
      <c r="H96" s="506">
        <v>456.1</v>
      </c>
      <c r="I96" s="507">
        <v>456.1</v>
      </c>
      <c r="J96" s="508">
        <v>456.1</v>
      </c>
    </row>
    <row r="97" spans="1:10" ht="12.75" customHeight="1">
      <c r="A97" s="478">
        <v>79</v>
      </c>
      <c r="B97" s="504" t="s">
        <v>195</v>
      </c>
      <c r="C97" s="498">
        <v>900</v>
      </c>
      <c r="D97" s="505" t="s">
        <v>109</v>
      </c>
      <c r="E97" s="499" t="s">
        <v>130</v>
      </c>
      <c r="F97" s="499" t="s">
        <v>957</v>
      </c>
      <c r="G97" s="499" t="s">
        <v>196</v>
      </c>
      <c r="H97" s="500">
        <f>H98</f>
        <v>24.3</v>
      </c>
      <c r="I97" s="502">
        <f>I98</f>
        <v>24.3</v>
      </c>
      <c r="J97" s="503">
        <f>J98</f>
        <v>24.3</v>
      </c>
    </row>
    <row r="98" spans="1:10" ht="12.75" customHeight="1">
      <c r="A98" s="478">
        <v>80</v>
      </c>
      <c r="B98" s="497" t="s">
        <v>199</v>
      </c>
      <c r="C98" s="498">
        <v>900</v>
      </c>
      <c r="D98" s="505" t="s">
        <v>109</v>
      </c>
      <c r="E98" s="499" t="s">
        <v>130</v>
      </c>
      <c r="F98" s="499" t="s">
        <v>957</v>
      </c>
      <c r="G98" s="499" t="s">
        <v>200</v>
      </c>
      <c r="H98" s="500">
        <v>24.3</v>
      </c>
      <c r="I98" s="502">
        <v>24.3</v>
      </c>
      <c r="J98" s="503">
        <v>24.3</v>
      </c>
    </row>
    <row r="99" spans="1:10" ht="12.75" customHeight="1">
      <c r="A99" s="478">
        <v>81</v>
      </c>
      <c r="B99" s="497" t="s">
        <v>69</v>
      </c>
      <c r="C99" s="498">
        <v>900</v>
      </c>
      <c r="D99" s="499" t="s">
        <v>116</v>
      </c>
      <c r="E99" s="487" t="s">
        <v>8</v>
      </c>
      <c r="F99" s="499"/>
      <c r="G99" s="499"/>
      <c r="H99" s="506">
        <f>H101</f>
        <v>4430.8488</v>
      </c>
      <c r="I99" s="506">
        <f>I101</f>
        <v>0</v>
      </c>
      <c r="J99" s="511">
        <f>J101</f>
        <v>0</v>
      </c>
    </row>
    <row r="100" spans="1:10" ht="12.75">
      <c r="A100" s="478">
        <v>82</v>
      </c>
      <c r="B100" s="509" t="s">
        <v>126</v>
      </c>
      <c r="C100" s="498">
        <v>900</v>
      </c>
      <c r="D100" s="499" t="s">
        <v>116</v>
      </c>
      <c r="E100" s="487" t="s">
        <v>112</v>
      </c>
      <c r="F100" s="499"/>
      <c r="G100" s="499"/>
      <c r="H100" s="506">
        <f aca="true" t="shared" si="7" ref="H100:J104">H101</f>
        <v>4430.8488</v>
      </c>
      <c r="I100" s="506">
        <f t="shared" si="7"/>
        <v>0</v>
      </c>
      <c r="J100" s="511">
        <f t="shared" si="7"/>
        <v>0</v>
      </c>
    </row>
    <row r="101" spans="1:10" ht="25.5">
      <c r="A101" s="478">
        <v>83</v>
      </c>
      <c r="B101" s="509" t="s">
        <v>301</v>
      </c>
      <c r="C101" s="498">
        <v>900</v>
      </c>
      <c r="D101" s="499" t="s">
        <v>116</v>
      </c>
      <c r="E101" s="487" t="s">
        <v>112</v>
      </c>
      <c r="F101" s="499" t="s">
        <v>312</v>
      </c>
      <c r="G101" s="499"/>
      <c r="H101" s="506">
        <f t="shared" si="7"/>
        <v>4430.8488</v>
      </c>
      <c r="I101" s="506">
        <f t="shared" si="7"/>
        <v>0</v>
      </c>
      <c r="J101" s="511">
        <f t="shared" si="7"/>
        <v>0</v>
      </c>
    </row>
    <row r="102" spans="1:10" ht="51">
      <c r="A102" s="478">
        <v>84</v>
      </c>
      <c r="B102" s="509" t="s">
        <v>663</v>
      </c>
      <c r="C102" s="498">
        <v>900</v>
      </c>
      <c r="D102" s="499" t="s">
        <v>116</v>
      </c>
      <c r="E102" s="487" t="s">
        <v>112</v>
      </c>
      <c r="F102" s="499" t="s">
        <v>318</v>
      </c>
      <c r="G102" s="499"/>
      <c r="H102" s="506">
        <f t="shared" si="7"/>
        <v>4430.8488</v>
      </c>
      <c r="I102" s="506">
        <f t="shared" si="7"/>
        <v>0</v>
      </c>
      <c r="J102" s="511">
        <f t="shared" si="7"/>
        <v>0</v>
      </c>
    </row>
    <row r="103" spans="1:10" ht="126.75" customHeight="1">
      <c r="A103" s="478">
        <v>85</v>
      </c>
      <c r="B103" s="512" t="s">
        <v>958</v>
      </c>
      <c r="C103" s="498">
        <v>900</v>
      </c>
      <c r="D103" s="499" t="s">
        <v>116</v>
      </c>
      <c r="E103" s="487" t="s">
        <v>112</v>
      </c>
      <c r="F103" s="499" t="s">
        <v>959</v>
      </c>
      <c r="G103" s="499"/>
      <c r="H103" s="506">
        <f t="shared" si="7"/>
        <v>4430.8488</v>
      </c>
      <c r="I103" s="506">
        <f t="shared" si="7"/>
        <v>0</v>
      </c>
      <c r="J103" s="511">
        <f t="shared" si="7"/>
        <v>0</v>
      </c>
    </row>
    <row r="104" spans="1:10" ht="12.75">
      <c r="A104" s="478">
        <v>86</v>
      </c>
      <c r="B104" s="509" t="s">
        <v>202</v>
      </c>
      <c r="C104" s="498">
        <v>900</v>
      </c>
      <c r="D104" s="499" t="s">
        <v>116</v>
      </c>
      <c r="E104" s="487" t="s">
        <v>112</v>
      </c>
      <c r="F104" s="499" t="s">
        <v>959</v>
      </c>
      <c r="G104" s="499" t="s">
        <v>91</v>
      </c>
      <c r="H104" s="506">
        <f t="shared" si="7"/>
        <v>4430.8488</v>
      </c>
      <c r="I104" s="506">
        <f t="shared" si="7"/>
        <v>0</v>
      </c>
      <c r="J104" s="511">
        <f t="shared" si="7"/>
        <v>0</v>
      </c>
    </row>
    <row r="105" spans="1:11" ht="12.75">
      <c r="A105" s="478">
        <v>87</v>
      </c>
      <c r="B105" s="509" t="s">
        <v>106</v>
      </c>
      <c r="C105" s="498">
        <v>900</v>
      </c>
      <c r="D105" s="499" t="s">
        <v>116</v>
      </c>
      <c r="E105" s="487" t="s">
        <v>112</v>
      </c>
      <c r="F105" s="499" t="s">
        <v>959</v>
      </c>
      <c r="G105" s="499" t="s">
        <v>205</v>
      </c>
      <c r="H105" s="506">
        <v>4430.8488</v>
      </c>
      <c r="I105" s="507">
        <v>0</v>
      </c>
      <c r="J105" s="508">
        <v>0</v>
      </c>
      <c r="K105" s="738"/>
    </row>
    <row r="106" spans="1:10" ht="12.75" customHeight="1">
      <c r="A106" s="478">
        <v>88</v>
      </c>
      <c r="B106" s="497" t="s">
        <v>100</v>
      </c>
      <c r="C106" s="498">
        <v>900</v>
      </c>
      <c r="D106" s="499" t="s">
        <v>155</v>
      </c>
      <c r="E106" s="487" t="s">
        <v>8</v>
      </c>
      <c r="F106" s="499"/>
      <c r="G106" s="514"/>
      <c r="H106" s="506">
        <f>H107</f>
        <v>1454.6</v>
      </c>
      <c r="I106" s="507">
        <f>I107</f>
        <v>0</v>
      </c>
      <c r="J106" s="508">
        <f>J107</f>
        <v>0</v>
      </c>
    </row>
    <row r="107" spans="1:10" ht="12.75" customHeight="1">
      <c r="A107" s="478">
        <v>89</v>
      </c>
      <c r="B107" s="497" t="s">
        <v>696</v>
      </c>
      <c r="C107" s="498">
        <v>900</v>
      </c>
      <c r="D107" s="499" t="s">
        <v>155</v>
      </c>
      <c r="E107" s="487" t="s">
        <v>109</v>
      </c>
      <c r="F107" s="499"/>
      <c r="G107" s="514"/>
      <c r="H107" s="507">
        <f aca="true" t="shared" si="8" ref="H107:J111">H108</f>
        <v>1454.6</v>
      </c>
      <c r="I107" s="507">
        <f t="shared" si="8"/>
        <v>0</v>
      </c>
      <c r="J107" s="508">
        <f t="shared" si="8"/>
        <v>0</v>
      </c>
    </row>
    <row r="108" spans="1:10" ht="25.5" customHeight="1">
      <c r="A108" s="478">
        <v>90</v>
      </c>
      <c r="B108" s="497" t="s">
        <v>301</v>
      </c>
      <c r="C108" s="498">
        <v>900</v>
      </c>
      <c r="D108" s="499" t="s">
        <v>155</v>
      </c>
      <c r="E108" s="487" t="s">
        <v>109</v>
      </c>
      <c r="F108" s="499" t="s">
        <v>312</v>
      </c>
      <c r="G108" s="514"/>
      <c r="H108" s="506">
        <f>H109</f>
        <v>1454.6</v>
      </c>
      <c r="I108" s="506">
        <f t="shared" si="8"/>
        <v>0</v>
      </c>
      <c r="J108" s="511">
        <f t="shared" si="8"/>
        <v>0</v>
      </c>
    </row>
    <row r="109" spans="1:10" ht="51" customHeight="1">
      <c r="A109" s="478">
        <v>91</v>
      </c>
      <c r="B109" s="497" t="s">
        <v>663</v>
      </c>
      <c r="C109" s="498">
        <v>900</v>
      </c>
      <c r="D109" s="499" t="s">
        <v>155</v>
      </c>
      <c r="E109" s="487" t="s">
        <v>109</v>
      </c>
      <c r="F109" s="499" t="s">
        <v>318</v>
      </c>
      <c r="G109" s="499"/>
      <c r="H109" s="506">
        <f>H110</f>
        <v>1454.6</v>
      </c>
      <c r="I109" s="506">
        <f t="shared" si="8"/>
        <v>0</v>
      </c>
      <c r="J109" s="511">
        <f t="shared" si="8"/>
        <v>0</v>
      </c>
    </row>
    <row r="110" spans="1:10" ht="89.25" customHeight="1">
      <c r="A110" s="478">
        <v>92</v>
      </c>
      <c r="B110" s="497" t="s">
        <v>792</v>
      </c>
      <c r="C110" s="498">
        <v>900</v>
      </c>
      <c r="D110" s="499" t="s">
        <v>155</v>
      </c>
      <c r="E110" s="487" t="s">
        <v>109</v>
      </c>
      <c r="F110" s="515" t="s">
        <v>793</v>
      </c>
      <c r="G110" s="499"/>
      <c r="H110" s="506">
        <f t="shared" si="8"/>
        <v>1454.6</v>
      </c>
      <c r="I110" s="507">
        <f t="shared" si="8"/>
        <v>0</v>
      </c>
      <c r="J110" s="508">
        <f t="shared" si="8"/>
        <v>0</v>
      </c>
    </row>
    <row r="111" spans="1:10" ht="12.75" customHeight="1">
      <c r="A111" s="478">
        <v>93</v>
      </c>
      <c r="B111" s="497" t="s">
        <v>202</v>
      </c>
      <c r="C111" s="498">
        <v>900</v>
      </c>
      <c r="D111" s="499" t="s">
        <v>155</v>
      </c>
      <c r="E111" s="487" t="s">
        <v>109</v>
      </c>
      <c r="F111" s="515" t="s">
        <v>793</v>
      </c>
      <c r="G111" s="499" t="s">
        <v>91</v>
      </c>
      <c r="H111" s="506">
        <f t="shared" si="8"/>
        <v>1454.6</v>
      </c>
      <c r="I111" s="507">
        <f t="shared" si="8"/>
        <v>0</v>
      </c>
      <c r="J111" s="508">
        <f t="shared" si="8"/>
        <v>0</v>
      </c>
    </row>
    <row r="112" spans="1:10" ht="12.75" customHeight="1">
      <c r="A112" s="478">
        <v>94</v>
      </c>
      <c r="B112" s="497" t="s">
        <v>106</v>
      </c>
      <c r="C112" s="498">
        <v>900</v>
      </c>
      <c r="D112" s="499" t="s">
        <v>155</v>
      </c>
      <c r="E112" s="487" t="s">
        <v>109</v>
      </c>
      <c r="F112" s="515" t="s">
        <v>793</v>
      </c>
      <c r="G112" s="499" t="s">
        <v>205</v>
      </c>
      <c r="H112" s="506">
        <v>1454.6</v>
      </c>
      <c r="I112" s="507">
        <v>0</v>
      </c>
      <c r="J112" s="508">
        <v>0</v>
      </c>
    </row>
    <row r="113" spans="1:10" ht="12.75" customHeight="1">
      <c r="A113" s="478">
        <v>95</v>
      </c>
      <c r="B113" s="509" t="s">
        <v>56</v>
      </c>
      <c r="C113" s="498">
        <v>900</v>
      </c>
      <c r="D113" s="499" t="s">
        <v>113</v>
      </c>
      <c r="E113" s="487" t="s">
        <v>8</v>
      </c>
      <c r="F113" s="515"/>
      <c r="G113" s="499"/>
      <c r="H113" s="506">
        <f aca="true" t="shared" si="9" ref="H113:J118">H114</f>
        <v>532.3999999999999</v>
      </c>
      <c r="I113" s="507">
        <f t="shared" si="9"/>
        <v>0</v>
      </c>
      <c r="J113" s="508">
        <f t="shared" si="9"/>
        <v>0</v>
      </c>
    </row>
    <row r="114" spans="1:10" ht="12.75" customHeight="1">
      <c r="A114" s="478">
        <v>96</v>
      </c>
      <c r="B114" s="509" t="s">
        <v>60</v>
      </c>
      <c r="C114" s="498">
        <v>900</v>
      </c>
      <c r="D114" s="499" t="s">
        <v>113</v>
      </c>
      <c r="E114" s="487" t="s">
        <v>151</v>
      </c>
      <c r="F114" s="515"/>
      <c r="G114" s="499"/>
      <c r="H114" s="506">
        <f t="shared" si="9"/>
        <v>532.3999999999999</v>
      </c>
      <c r="I114" s="507">
        <f>I115</f>
        <v>0</v>
      </c>
      <c r="J114" s="508">
        <f>J115</f>
        <v>0</v>
      </c>
    </row>
    <row r="115" spans="1:10" ht="12.75" customHeight="1">
      <c r="A115" s="478">
        <v>97</v>
      </c>
      <c r="B115" s="509" t="s">
        <v>189</v>
      </c>
      <c r="C115" s="498">
        <v>900</v>
      </c>
      <c r="D115" s="499" t="s">
        <v>113</v>
      </c>
      <c r="E115" s="487" t="s">
        <v>151</v>
      </c>
      <c r="F115" s="515" t="s">
        <v>343</v>
      </c>
      <c r="G115" s="499"/>
      <c r="H115" s="506">
        <f t="shared" si="9"/>
        <v>532.3999999999999</v>
      </c>
      <c r="I115" s="507">
        <f t="shared" si="9"/>
        <v>0</v>
      </c>
      <c r="J115" s="508">
        <f t="shared" si="9"/>
        <v>0</v>
      </c>
    </row>
    <row r="116" spans="1:10" ht="12.75" customHeight="1">
      <c r="A116" s="478">
        <v>98</v>
      </c>
      <c r="B116" s="509" t="s">
        <v>450</v>
      </c>
      <c r="C116" s="498">
        <v>900</v>
      </c>
      <c r="D116" s="499" t="s">
        <v>113</v>
      </c>
      <c r="E116" s="487" t="s">
        <v>151</v>
      </c>
      <c r="F116" s="515" t="s">
        <v>451</v>
      </c>
      <c r="G116" s="499"/>
      <c r="H116" s="506">
        <f t="shared" si="9"/>
        <v>532.3999999999999</v>
      </c>
      <c r="I116" s="507">
        <f t="shared" si="9"/>
        <v>0</v>
      </c>
      <c r="J116" s="508">
        <f t="shared" si="9"/>
        <v>0</v>
      </c>
    </row>
    <row r="117" spans="1:10" ht="25.5" customHeight="1">
      <c r="A117" s="478">
        <v>99</v>
      </c>
      <c r="B117" s="509" t="s">
        <v>960</v>
      </c>
      <c r="C117" s="498">
        <v>900</v>
      </c>
      <c r="D117" s="499" t="s">
        <v>113</v>
      </c>
      <c r="E117" s="487" t="s">
        <v>151</v>
      </c>
      <c r="F117" s="515" t="s">
        <v>961</v>
      </c>
      <c r="G117" s="499"/>
      <c r="H117" s="506">
        <f t="shared" si="9"/>
        <v>532.3999999999999</v>
      </c>
      <c r="I117" s="507">
        <f t="shared" si="9"/>
        <v>0</v>
      </c>
      <c r="J117" s="508">
        <f t="shared" si="9"/>
        <v>0</v>
      </c>
    </row>
    <row r="118" spans="1:10" ht="12.75" customHeight="1">
      <c r="A118" s="478">
        <v>100</v>
      </c>
      <c r="B118" s="504" t="s">
        <v>195</v>
      </c>
      <c r="C118" s="498">
        <v>900</v>
      </c>
      <c r="D118" s="499" t="s">
        <v>113</v>
      </c>
      <c r="E118" s="487" t="s">
        <v>151</v>
      </c>
      <c r="F118" s="515" t="s">
        <v>961</v>
      </c>
      <c r="G118" s="499" t="s">
        <v>196</v>
      </c>
      <c r="H118" s="506">
        <f t="shared" si="9"/>
        <v>532.3999999999999</v>
      </c>
      <c r="I118" s="507">
        <f t="shared" si="9"/>
        <v>0</v>
      </c>
      <c r="J118" s="508">
        <f t="shared" si="9"/>
        <v>0</v>
      </c>
    </row>
    <row r="119" spans="1:11" ht="12.75" customHeight="1">
      <c r="A119" s="478">
        <v>101</v>
      </c>
      <c r="B119" s="497" t="s">
        <v>199</v>
      </c>
      <c r="C119" s="498">
        <v>900</v>
      </c>
      <c r="D119" s="499" t="s">
        <v>113</v>
      </c>
      <c r="E119" s="487" t="s">
        <v>151</v>
      </c>
      <c r="F119" s="515" t="s">
        <v>961</v>
      </c>
      <c r="G119" s="499" t="s">
        <v>200</v>
      </c>
      <c r="H119" s="506">
        <f>1054.86-522.46</f>
        <v>532.3999999999999</v>
      </c>
      <c r="I119" s="507">
        <v>0</v>
      </c>
      <c r="J119" s="508">
        <v>0</v>
      </c>
      <c r="K119" s="738"/>
    </row>
    <row r="120" spans="1:10" ht="12.75" customHeight="1">
      <c r="A120" s="478">
        <v>102</v>
      </c>
      <c r="B120" s="509" t="s">
        <v>224</v>
      </c>
      <c r="C120" s="498">
        <v>900</v>
      </c>
      <c r="D120" s="499" t="s">
        <v>112</v>
      </c>
      <c r="E120" s="487" t="s">
        <v>8</v>
      </c>
      <c r="F120" s="499"/>
      <c r="G120" s="514"/>
      <c r="H120" s="506">
        <f>H121</f>
        <v>1518.02</v>
      </c>
      <c r="I120" s="507">
        <f>I121</f>
        <v>0</v>
      </c>
      <c r="J120" s="508">
        <f>J121</f>
        <v>0</v>
      </c>
    </row>
    <row r="121" spans="1:10" ht="12.75" customHeight="1">
      <c r="A121" s="478">
        <v>103</v>
      </c>
      <c r="B121" s="509" t="s">
        <v>16</v>
      </c>
      <c r="C121" s="498">
        <v>900</v>
      </c>
      <c r="D121" s="499" t="s">
        <v>112</v>
      </c>
      <c r="E121" s="487" t="s">
        <v>11</v>
      </c>
      <c r="F121" s="499"/>
      <c r="G121" s="514"/>
      <c r="H121" s="507">
        <f aca="true" t="shared" si="10" ref="H121:J125">H122</f>
        <v>1518.02</v>
      </c>
      <c r="I121" s="507">
        <f t="shared" si="10"/>
        <v>0</v>
      </c>
      <c r="J121" s="508">
        <f t="shared" si="10"/>
        <v>0</v>
      </c>
    </row>
    <row r="122" spans="1:10" ht="25.5" customHeight="1">
      <c r="A122" s="478">
        <v>104</v>
      </c>
      <c r="B122" s="497" t="s">
        <v>301</v>
      </c>
      <c r="C122" s="498">
        <v>900</v>
      </c>
      <c r="D122" s="499" t="s">
        <v>112</v>
      </c>
      <c r="E122" s="487" t="s">
        <v>11</v>
      </c>
      <c r="F122" s="499" t="s">
        <v>312</v>
      </c>
      <c r="G122" s="514"/>
      <c r="H122" s="506">
        <f>H123</f>
        <v>1518.02</v>
      </c>
      <c r="I122" s="506">
        <f t="shared" si="10"/>
        <v>0</v>
      </c>
      <c r="J122" s="511">
        <f t="shared" si="10"/>
        <v>0</v>
      </c>
    </row>
    <row r="123" spans="1:10" ht="51" customHeight="1">
      <c r="A123" s="478">
        <v>105</v>
      </c>
      <c r="B123" s="497" t="s">
        <v>663</v>
      </c>
      <c r="C123" s="498">
        <v>900</v>
      </c>
      <c r="D123" s="499" t="s">
        <v>112</v>
      </c>
      <c r="E123" s="487" t="s">
        <v>11</v>
      </c>
      <c r="F123" s="499" t="s">
        <v>318</v>
      </c>
      <c r="G123" s="499"/>
      <c r="H123" s="506">
        <f>H124</f>
        <v>1518.02</v>
      </c>
      <c r="I123" s="506">
        <f t="shared" si="10"/>
        <v>0</v>
      </c>
      <c r="J123" s="511">
        <f t="shared" si="10"/>
        <v>0</v>
      </c>
    </row>
    <row r="124" spans="1:10" ht="93" customHeight="1">
      <c r="A124" s="478">
        <v>106</v>
      </c>
      <c r="B124" s="497" t="s">
        <v>962</v>
      </c>
      <c r="C124" s="498">
        <v>900</v>
      </c>
      <c r="D124" s="499" t="s">
        <v>112</v>
      </c>
      <c r="E124" s="487" t="s">
        <v>11</v>
      </c>
      <c r="F124" s="515" t="s">
        <v>963</v>
      </c>
      <c r="G124" s="499"/>
      <c r="H124" s="506">
        <f t="shared" si="10"/>
        <v>1518.02</v>
      </c>
      <c r="I124" s="507">
        <f t="shared" si="10"/>
        <v>0</v>
      </c>
      <c r="J124" s="508">
        <f t="shared" si="10"/>
        <v>0</v>
      </c>
    </row>
    <row r="125" spans="1:10" ht="12.75" customHeight="1">
      <c r="A125" s="478">
        <v>107</v>
      </c>
      <c r="B125" s="497" t="s">
        <v>202</v>
      </c>
      <c r="C125" s="498">
        <v>900</v>
      </c>
      <c r="D125" s="499" t="s">
        <v>112</v>
      </c>
      <c r="E125" s="487" t="s">
        <v>11</v>
      </c>
      <c r="F125" s="515" t="s">
        <v>963</v>
      </c>
      <c r="G125" s="499" t="s">
        <v>91</v>
      </c>
      <c r="H125" s="506">
        <f t="shared" si="10"/>
        <v>1518.02</v>
      </c>
      <c r="I125" s="507">
        <f t="shared" si="10"/>
        <v>0</v>
      </c>
      <c r="J125" s="508">
        <f t="shared" si="10"/>
        <v>0</v>
      </c>
    </row>
    <row r="126" spans="1:10" ht="12.75" customHeight="1">
      <c r="A126" s="478">
        <v>108</v>
      </c>
      <c r="B126" s="497" t="s">
        <v>106</v>
      </c>
      <c r="C126" s="498">
        <v>900</v>
      </c>
      <c r="D126" s="499" t="s">
        <v>112</v>
      </c>
      <c r="E126" s="487" t="s">
        <v>11</v>
      </c>
      <c r="F126" s="515" t="s">
        <v>963</v>
      </c>
      <c r="G126" s="499" t="s">
        <v>205</v>
      </c>
      <c r="H126" s="506">
        <v>1518.02</v>
      </c>
      <c r="I126" s="507">
        <v>0</v>
      </c>
      <c r="J126" s="508">
        <v>0</v>
      </c>
    </row>
    <row r="127" spans="1:10" ht="12.75" customHeight="1">
      <c r="A127" s="478">
        <v>109</v>
      </c>
      <c r="B127" s="485" t="s">
        <v>47</v>
      </c>
      <c r="C127" s="498">
        <v>900</v>
      </c>
      <c r="D127" s="499" t="s">
        <v>39</v>
      </c>
      <c r="E127" s="487" t="s">
        <v>8</v>
      </c>
      <c r="F127" s="499"/>
      <c r="G127" s="514"/>
      <c r="H127" s="506">
        <f>H128</f>
        <v>4300</v>
      </c>
      <c r="I127" s="507">
        <f>I128</f>
        <v>0</v>
      </c>
      <c r="J127" s="508">
        <f>J128</f>
        <v>0</v>
      </c>
    </row>
    <row r="128" spans="1:10" ht="12.75" customHeight="1">
      <c r="A128" s="478">
        <v>110</v>
      </c>
      <c r="B128" s="509" t="s">
        <v>23</v>
      </c>
      <c r="C128" s="498">
        <v>900</v>
      </c>
      <c r="D128" s="499" t="s">
        <v>39</v>
      </c>
      <c r="E128" s="487" t="s">
        <v>151</v>
      </c>
      <c r="F128" s="499"/>
      <c r="G128" s="514"/>
      <c r="H128" s="507">
        <f aca="true" t="shared" si="11" ref="H128:J135">H129</f>
        <v>4300</v>
      </c>
      <c r="I128" s="507">
        <f t="shared" si="11"/>
        <v>0</v>
      </c>
      <c r="J128" s="508">
        <f t="shared" si="11"/>
        <v>0</v>
      </c>
    </row>
    <row r="129" spans="1:10" ht="25.5" customHeight="1">
      <c r="A129" s="478">
        <v>111</v>
      </c>
      <c r="B129" s="497" t="s">
        <v>301</v>
      </c>
      <c r="C129" s="498">
        <v>900</v>
      </c>
      <c r="D129" s="499" t="s">
        <v>39</v>
      </c>
      <c r="E129" s="487" t="s">
        <v>151</v>
      </c>
      <c r="F129" s="499" t="s">
        <v>312</v>
      </c>
      <c r="G129" s="514"/>
      <c r="H129" s="506">
        <f>H130</f>
        <v>4300</v>
      </c>
      <c r="I129" s="506">
        <f t="shared" si="11"/>
        <v>0</v>
      </c>
      <c r="J129" s="511">
        <f t="shared" si="11"/>
        <v>0</v>
      </c>
    </row>
    <row r="130" spans="1:10" ht="51" customHeight="1">
      <c r="A130" s="478">
        <v>112</v>
      </c>
      <c r="B130" s="497" t="s">
        <v>663</v>
      </c>
      <c r="C130" s="498">
        <v>900</v>
      </c>
      <c r="D130" s="499" t="s">
        <v>39</v>
      </c>
      <c r="E130" s="487" t="s">
        <v>151</v>
      </c>
      <c r="F130" s="499" t="s">
        <v>318</v>
      </c>
      <c r="G130" s="499"/>
      <c r="H130" s="506">
        <f>H131+H134</f>
        <v>4300</v>
      </c>
      <c r="I130" s="506">
        <f t="shared" si="11"/>
        <v>0</v>
      </c>
      <c r="J130" s="511">
        <f t="shared" si="11"/>
        <v>0</v>
      </c>
    </row>
    <row r="131" spans="1:10" ht="89.25" customHeight="1">
      <c r="A131" s="478">
        <v>113</v>
      </c>
      <c r="B131" s="497" t="s">
        <v>964</v>
      </c>
      <c r="C131" s="498">
        <v>900</v>
      </c>
      <c r="D131" s="499" t="s">
        <v>39</v>
      </c>
      <c r="E131" s="487" t="s">
        <v>151</v>
      </c>
      <c r="F131" s="515" t="s">
        <v>965</v>
      </c>
      <c r="G131" s="499"/>
      <c r="H131" s="506">
        <f t="shared" si="11"/>
        <v>300</v>
      </c>
      <c r="I131" s="507">
        <f t="shared" si="11"/>
        <v>0</v>
      </c>
      <c r="J131" s="508">
        <f t="shared" si="11"/>
        <v>0</v>
      </c>
    </row>
    <row r="132" spans="1:10" ht="12.75" customHeight="1">
      <c r="A132" s="478">
        <v>114</v>
      </c>
      <c r="B132" s="497" t="s">
        <v>202</v>
      </c>
      <c r="C132" s="498">
        <v>900</v>
      </c>
      <c r="D132" s="499" t="s">
        <v>39</v>
      </c>
      <c r="E132" s="487" t="s">
        <v>151</v>
      </c>
      <c r="F132" s="515" t="s">
        <v>965</v>
      </c>
      <c r="G132" s="499" t="s">
        <v>91</v>
      </c>
      <c r="H132" s="506">
        <f t="shared" si="11"/>
        <v>300</v>
      </c>
      <c r="I132" s="507">
        <f t="shared" si="11"/>
        <v>0</v>
      </c>
      <c r="J132" s="508">
        <f t="shared" si="11"/>
        <v>0</v>
      </c>
    </row>
    <row r="133" spans="1:10" ht="12.75" customHeight="1">
      <c r="A133" s="478">
        <v>115</v>
      </c>
      <c r="B133" s="497" t="s">
        <v>106</v>
      </c>
      <c r="C133" s="498">
        <v>900</v>
      </c>
      <c r="D133" s="499" t="s">
        <v>39</v>
      </c>
      <c r="E133" s="487" t="s">
        <v>151</v>
      </c>
      <c r="F133" s="515" t="s">
        <v>965</v>
      </c>
      <c r="G133" s="499" t="s">
        <v>205</v>
      </c>
      <c r="H133" s="506">
        <v>300</v>
      </c>
      <c r="I133" s="507">
        <v>0</v>
      </c>
      <c r="J133" s="508">
        <v>0</v>
      </c>
    </row>
    <row r="134" spans="1:10" ht="81" customHeight="1">
      <c r="A134" s="478">
        <v>116</v>
      </c>
      <c r="B134" s="497" t="s">
        <v>966</v>
      </c>
      <c r="C134" s="498">
        <v>900</v>
      </c>
      <c r="D134" s="499" t="s">
        <v>39</v>
      </c>
      <c r="E134" s="487" t="s">
        <v>151</v>
      </c>
      <c r="F134" s="515" t="s">
        <v>967</v>
      </c>
      <c r="G134" s="499"/>
      <c r="H134" s="506">
        <f t="shared" si="11"/>
        <v>4000</v>
      </c>
      <c r="I134" s="507">
        <f t="shared" si="11"/>
        <v>0</v>
      </c>
      <c r="J134" s="508">
        <f t="shared" si="11"/>
        <v>0</v>
      </c>
    </row>
    <row r="135" spans="1:10" ht="12.75" customHeight="1">
      <c r="A135" s="478">
        <v>117</v>
      </c>
      <c r="B135" s="497" t="s">
        <v>202</v>
      </c>
      <c r="C135" s="498">
        <v>900</v>
      </c>
      <c r="D135" s="499" t="s">
        <v>39</v>
      </c>
      <c r="E135" s="487" t="s">
        <v>151</v>
      </c>
      <c r="F135" s="515" t="s">
        <v>967</v>
      </c>
      <c r="G135" s="499" t="s">
        <v>91</v>
      </c>
      <c r="H135" s="506">
        <f t="shared" si="11"/>
        <v>4000</v>
      </c>
      <c r="I135" s="507">
        <f t="shared" si="11"/>
        <v>0</v>
      </c>
      <c r="J135" s="508">
        <f t="shared" si="11"/>
        <v>0</v>
      </c>
    </row>
    <row r="136" spans="1:10" ht="12.75" customHeight="1">
      <c r="A136" s="478">
        <v>118</v>
      </c>
      <c r="B136" s="497" t="s">
        <v>106</v>
      </c>
      <c r="C136" s="498">
        <v>900</v>
      </c>
      <c r="D136" s="499" t="s">
        <v>39</v>
      </c>
      <c r="E136" s="487" t="s">
        <v>151</v>
      </c>
      <c r="F136" s="515" t="s">
        <v>967</v>
      </c>
      <c r="G136" s="499" t="s">
        <v>205</v>
      </c>
      <c r="H136" s="506">
        <v>4000</v>
      </c>
      <c r="I136" s="507">
        <v>0</v>
      </c>
      <c r="J136" s="508">
        <v>0</v>
      </c>
    </row>
    <row r="137" spans="1:10" ht="12.75" customHeight="1">
      <c r="A137" s="478">
        <v>119</v>
      </c>
      <c r="B137" s="509" t="s">
        <v>954</v>
      </c>
      <c r="C137" s="498">
        <v>900</v>
      </c>
      <c r="D137" s="499" t="s">
        <v>70</v>
      </c>
      <c r="E137" s="499" t="s">
        <v>8</v>
      </c>
      <c r="F137" s="499"/>
      <c r="G137" s="499"/>
      <c r="H137" s="500">
        <f>H140</f>
        <v>49.148</v>
      </c>
      <c r="I137" s="507">
        <v>0</v>
      </c>
      <c r="J137" s="508">
        <v>0</v>
      </c>
    </row>
    <row r="138" spans="1:10" ht="25.5" customHeight="1">
      <c r="A138" s="478">
        <v>120</v>
      </c>
      <c r="B138" s="509" t="s">
        <v>955</v>
      </c>
      <c r="C138" s="498">
        <v>900</v>
      </c>
      <c r="D138" s="499" t="s">
        <v>70</v>
      </c>
      <c r="E138" s="487" t="s">
        <v>11</v>
      </c>
      <c r="F138" s="499"/>
      <c r="G138" s="499"/>
      <c r="H138" s="500">
        <f>H140</f>
        <v>49.148</v>
      </c>
      <c r="I138" s="507">
        <v>0</v>
      </c>
      <c r="J138" s="508">
        <v>0</v>
      </c>
    </row>
    <row r="139" spans="1:10" ht="25.5" customHeight="1">
      <c r="A139" s="478">
        <v>121</v>
      </c>
      <c r="B139" s="509" t="s">
        <v>968</v>
      </c>
      <c r="C139" s="498">
        <v>900</v>
      </c>
      <c r="D139" s="499" t="s">
        <v>70</v>
      </c>
      <c r="E139" s="487" t="s">
        <v>11</v>
      </c>
      <c r="F139" s="499" t="s">
        <v>312</v>
      </c>
      <c r="G139" s="499"/>
      <c r="H139" s="500">
        <f>H140</f>
        <v>49.148</v>
      </c>
      <c r="I139" s="507">
        <v>0</v>
      </c>
      <c r="J139" s="508">
        <v>0</v>
      </c>
    </row>
    <row r="140" spans="1:10" ht="25.5" customHeight="1">
      <c r="A140" s="478">
        <v>122</v>
      </c>
      <c r="B140" s="509" t="s">
        <v>969</v>
      </c>
      <c r="C140" s="498">
        <v>900</v>
      </c>
      <c r="D140" s="499" t="s">
        <v>70</v>
      </c>
      <c r="E140" s="487" t="s">
        <v>11</v>
      </c>
      <c r="F140" s="499" t="s">
        <v>970</v>
      </c>
      <c r="G140" s="499"/>
      <c r="H140" s="500">
        <f>H141</f>
        <v>49.148</v>
      </c>
      <c r="I140" s="507"/>
      <c r="J140" s="508">
        <v>0</v>
      </c>
    </row>
    <row r="141" spans="1:10" ht="51" customHeight="1">
      <c r="A141" s="478">
        <v>123</v>
      </c>
      <c r="B141" s="509" t="s">
        <v>971</v>
      </c>
      <c r="C141" s="498">
        <v>900</v>
      </c>
      <c r="D141" s="499" t="s">
        <v>70</v>
      </c>
      <c r="E141" s="487" t="s">
        <v>11</v>
      </c>
      <c r="F141" s="499" t="s">
        <v>972</v>
      </c>
      <c r="G141" s="499"/>
      <c r="H141" s="500">
        <f>H142</f>
        <v>49.148</v>
      </c>
      <c r="I141" s="507">
        <v>0</v>
      </c>
      <c r="J141" s="508">
        <v>0</v>
      </c>
    </row>
    <row r="142" spans="1:10" ht="12.75" customHeight="1">
      <c r="A142" s="478">
        <v>124</v>
      </c>
      <c r="B142" s="491" t="s">
        <v>973</v>
      </c>
      <c r="C142" s="498">
        <v>900</v>
      </c>
      <c r="D142" s="499" t="s">
        <v>70</v>
      </c>
      <c r="E142" s="487" t="s">
        <v>11</v>
      </c>
      <c r="F142" s="499" t="s">
        <v>972</v>
      </c>
      <c r="G142" s="499" t="s">
        <v>974</v>
      </c>
      <c r="H142" s="500">
        <f>H143</f>
        <v>49.148</v>
      </c>
      <c r="I142" s="507">
        <v>0</v>
      </c>
      <c r="J142" s="508">
        <v>0</v>
      </c>
    </row>
    <row r="143" spans="1:10" ht="12.75" customHeight="1">
      <c r="A143" s="478">
        <v>125</v>
      </c>
      <c r="B143" s="509" t="s">
        <v>975</v>
      </c>
      <c r="C143" s="498">
        <v>900</v>
      </c>
      <c r="D143" s="499" t="s">
        <v>70</v>
      </c>
      <c r="E143" s="487" t="s">
        <v>11</v>
      </c>
      <c r="F143" s="499" t="s">
        <v>972</v>
      </c>
      <c r="G143" s="499" t="s">
        <v>976</v>
      </c>
      <c r="H143" s="500">
        <v>49.148</v>
      </c>
      <c r="I143" s="507">
        <v>0</v>
      </c>
      <c r="J143" s="508">
        <v>0</v>
      </c>
    </row>
    <row r="144" spans="1:10" ht="25.5" customHeight="1">
      <c r="A144" s="478">
        <v>126</v>
      </c>
      <c r="B144" s="497" t="s">
        <v>291</v>
      </c>
      <c r="C144" s="498">
        <v>900</v>
      </c>
      <c r="D144" s="499" t="s">
        <v>26</v>
      </c>
      <c r="E144" s="499" t="s">
        <v>8</v>
      </c>
      <c r="F144" s="499"/>
      <c r="G144" s="499"/>
      <c r="H144" s="500">
        <f>H145+H153</f>
        <v>86228.957</v>
      </c>
      <c r="I144" s="502">
        <f>I145+I153</f>
        <v>74424.135</v>
      </c>
      <c r="J144" s="503">
        <f>J145+J153</f>
        <v>74257.135</v>
      </c>
    </row>
    <row r="145" spans="1:10" ht="25.5" customHeight="1">
      <c r="A145" s="478">
        <v>127</v>
      </c>
      <c r="B145" s="497" t="s">
        <v>201</v>
      </c>
      <c r="C145" s="498">
        <v>900</v>
      </c>
      <c r="D145" s="499" t="s">
        <v>26</v>
      </c>
      <c r="E145" s="487" t="s">
        <v>11</v>
      </c>
      <c r="F145" s="499"/>
      <c r="G145" s="499"/>
      <c r="H145" s="500">
        <f>H146</f>
        <v>44643.1</v>
      </c>
      <c r="I145" s="502">
        <f aca="true" t="shared" si="12" ref="I145:J149">I146</f>
        <v>42512.1</v>
      </c>
      <c r="J145" s="503">
        <f t="shared" si="12"/>
        <v>42512.1</v>
      </c>
    </row>
    <row r="146" spans="1:10" ht="25.5" customHeight="1">
      <c r="A146" s="478">
        <v>128</v>
      </c>
      <c r="B146" s="497" t="s">
        <v>301</v>
      </c>
      <c r="C146" s="498">
        <v>900</v>
      </c>
      <c r="D146" s="499" t="s">
        <v>26</v>
      </c>
      <c r="E146" s="487" t="s">
        <v>11</v>
      </c>
      <c r="F146" s="499" t="s">
        <v>312</v>
      </c>
      <c r="G146" s="499"/>
      <c r="H146" s="500">
        <f>H147</f>
        <v>44643.1</v>
      </c>
      <c r="I146" s="502">
        <f t="shared" si="12"/>
        <v>42512.1</v>
      </c>
      <c r="J146" s="503">
        <f t="shared" si="12"/>
        <v>42512.1</v>
      </c>
    </row>
    <row r="147" spans="1:10" ht="38.25" customHeight="1">
      <c r="A147" s="478">
        <v>129</v>
      </c>
      <c r="B147" s="497" t="s">
        <v>252</v>
      </c>
      <c r="C147" s="498">
        <v>900</v>
      </c>
      <c r="D147" s="499" t="s">
        <v>26</v>
      </c>
      <c r="E147" s="487" t="s">
        <v>11</v>
      </c>
      <c r="F147" s="499" t="s">
        <v>318</v>
      </c>
      <c r="G147" s="499"/>
      <c r="H147" s="500">
        <f>H148</f>
        <v>44643.1</v>
      </c>
      <c r="I147" s="502">
        <f t="shared" si="12"/>
        <v>42512.1</v>
      </c>
      <c r="J147" s="503">
        <f t="shared" si="12"/>
        <v>42512.1</v>
      </c>
    </row>
    <row r="148" spans="1:10" ht="76.5" customHeight="1">
      <c r="A148" s="478">
        <v>130</v>
      </c>
      <c r="B148" s="513" t="s">
        <v>284</v>
      </c>
      <c r="C148" s="498">
        <v>900</v>
      </c>
      <c r="D148" s="499" t="s">
        <v>26</v>
      </c>
      <c r="E148" s="487" t="s">
        <v>11</v>
      </c>
      <c r="F148" s="499" t="s">
        <v>322</v>
      </c>
      <c r="G148" s="499"/>
      <c r="H148" s="500">
        <f>H149</f>
        <v>44643.1</v>
      </c>
      <c r="I148" s="502">
        <f t="shared" si="12"/>
        <v>42512.1</v>
      </c>
      <c r="J148" s="503">
        <f t="shared" si="12"/>
        <v>42512.1</v>
      </c>
    </row>
    <row r="149" spans="1:10" ht="12.75" customHeight="1">
      <c r="A149" s="478">
        <v>131</v>
      </c>
      <c r="B149" s="504" t="s">
        <v>202</v>
      </c>
      <c r="C149" s="498">
        <v>900</v>
      </c>
      <c r="D149" s="499" t="s">
        <v>26</v>
      </c>
      <c r="E149" s="487" t="s">
        <v>11</v>
      </c>
      <c r="F149" s="499" t="s">
        <v>322</v>
      </c>
      <c r="G149" s="499" t="s">
        <v>91</v>
      </c>
      <c r="H149" s="500">
        <f>H150</f>
        <v>44643.1</v>
      </c>
      <c r="I149" s="502">
        <f t="shared" si="12"/>
        <v>42512.1</v>
      </c>
      <c r="J149" s="503">
        <f t="shared" si="12"/>
        <v>42512.1</v>
      </c>
    </row>
    <row r="150" spans="1:10" ht="12.75" customHeight="1">
      <c r="A150" s="478">
        <v>132</v>
      </c>
      <c r="B150" s="513" t="s">
        <v>203</v>
      </c>
      <c r="C150" s="498">
        <v>900</v>
      </c>
      <c r="D150" s="499" t="s">
        <v>26</v>
      </c>
      <c r="E150" s="487" t="s">
        <v>11</v>
      </c>
      <c r="F150" s="499" t="s">
        <v>322</v>
      </c>
      <c r="G150" s="499" t="s">
        <v>204</v>
      </c>
      <c r="H150" s="500">
        <v>44643.1</v>
      </c>
      <c r="I150" s="502">
        <v>42512.1</v>
      </c>
      <c r="J150" s="501">
        <v>42512.1</v>
      </c>
    </row>
    <row r="151" spans="1:10" ht="12.75" customHeight="1">
      <c r="A151" s="478">
        <v>133</v>
      </c>
      <c r="B151" s="497" t="s">
        <v>323</v>
      </c>
      <c r="C151" s="498">
        <v>900</v>
      </c>
      <c r="D151" s="499" t="s">
        <v>26</v>
      </c>
      <c r="E151" s="487" t="s">
        <v>109</v>
      </c>
      <c r="F151" s="499"/>
      <c r="G151" s="499"/>
      <c r="H151" s="500">
        <f>H152</f>
        <v>41585.857</v>
      </c>
      <c r="I151" s="502">
        <f aca="true" t="shared" si="13" ref="I151:J154">I152</f>
        <v>31912.035</v>
      </c>
      <c r="J151" s="503">
        <f t="shared" si="13"/>
        <v>31745.035</v>
      </c>
    </row>
    <row r="152" spans="1:10" ht="25.5" customHeight="1">
      <c r="A152" s="478">
        <v>134</v>
      </c>
      <c r="B152" s="497" t="s">
        <v>302</v>
      </c>
      <c r="C152" s="498">
        <v>900</v>
      </c>
      <c r="D152" s="499" t="s">
        <v>26</v>
      </c>
      <c r="E152" s="487" t="s">
        <v>109</v>
      </c>
      <c r="F152" s="499" t="s">
        <v>312</v>
      </c>
      <c r="G152" s="499"/>
      <c r="H152" s="500">
        <f>H153</f>
        <v>41585.857</v>
      </c>
      <c r="I152" s="502">
        <f t="shared" si="13"/>
        <v>31912.035</v>
      </c>
      <c r="J152" s="503">
        <f t="shared" si="13"/>
        <v>31745.035</v>
      </c>
    </row>
    <row r="153" spans="1:10" ht="38.25" customHeight="1">
      <c r="A153" s="478">
        <v>135</v>
      </c>
      <c r="B153" s="497" t="s">
        <v>252</v>
      </c>
      <c r="C153" s="498">
        <v>900</v>
      </c>
      <c r="D153" s="499" t="s">
        <v>26</v>
      </c>
      <c r="E153" s="487" t="s">
        <v>109</v>
      </c>
      <c r="F153" s="499" t="s">
        <v>318</v>
      </c>
      <c r="G153" s="499"/>
      <c r="H153" s="500">
        <f>H154+H157+H160+H163</f>
        <v>41585.857</v>
      </c>
      <c r="I153" s="502">
        <f>I154+I157</f>
        <v>31912.035</v>
      </c>
      <c r="J153" s="503">
        <f>J154+J157</f>
        <v>31745.035</v>
      </c>
    </row>
    <row r="154" spans="1:10" ht="89.25" customHeight="1">
      <c r="A154" s="478">
        <v>136</v>
      </c>
      <c r="B154" s="497" t="s">
        <v>326</v>
      </c>
      <c r="C154" s="498">
        <v>900</v>
      </c>
      <c r="D154" s="499" t="s">
        <v>26</v>
      </c>
      <c r="E154" s="487" t="s">
        <v>109</v>
      </c>
      <c r="F154" s="499" t="s">
        <v>324</v>
      </c>
      <c r="G154" s="499"/>
      <c r="H154" s="500">
        <f>H155</f>
        <v>33061.633</v>
      </c>
      <c r="I154" s="502">
        <f t="shared" si="13"/>
        <v>31912.035</v>
      </c>
      <c r="J154" s="503">
        <f t="shared" si="13"/>
        <v>31745.035</v>
      </c>
    </row>
    <row r="155" spans="1:10" ht="12.75" customHeight="1">
      <c r="A155" s="478">
        <v>137</v>
      </c>
      <c r="B155" s="497" t="s">
        <v>202</v>
      </c>
      <c r="C155" s="498">
        <v>900</v>
      </c>
      <c r="D155" s="499" t="s">
        <v>26</v>
      </c>
      <c r="E155" s="487" t="s">
        <v>109</v>
      </c>
      <c r="F155" s="499" t="s">
        <v>324</v>
      </c>
      <c r="G155" s="499" t="s">
        <v>91</v>
      </c>
      <c r="H155" s="500">
        <f>H156</f>
        <v>33061.633</v>
      </c>
      <c r="I155" s="502">
        <f>I156</f>
        <v>31912.035</v>
      </c>
      <c r="J155" s="503">
        <f>J156</f>
        <v>31745.035</v>
      </c>
    </row>
    <row r="156" spans="1:11" ht="12.75" customHeight="1">
      <c r="A156" s="478">
        <v>138</v>
      </c>
      <c r="B156" s="497" t="s">
        <v>106</v>
      </c>
      <c r="C156" s="498">
        <v>900</v>
      </c>
      <c r="D156" s="499" t="s">
        <v>26</v>
      </c>
      <c r="E156" s="487" t="s">
        <v>109</v>
      </c>
      <c r="F156" s="499" t="s">
        <v>324</v>
      </c>
      <c r="G156" s="499" t="s">
        <v>205</v>
      </c>
      <c r="H156" s="500">
        <f>30990.043+811.553+180.738+231.6+363.502+115.76+120.58+247.857</f>
        <v>33061.633</v>
      </c>
      <c r="I156" s="502">
        <v>31912.035</v>
      </c>
      <c r="J156" s="503">
        <v>31745.035</v>
      </c>
      <c r="K156" s="733"/>
    </row>
    <row r="157" spans="1:11" ht="101.25" customHeight="1">
      <c r="A157" s="478">
        <v>139</v>
      </c>
      <c r="B157" s="692" t="s">
        <v>962</v>
      </c>
      <c r="C157" s="498">
        <v>900</v>
      </c>
      <c r="D157" s="499" t="s">
        <v>26</v>
      </c>
      <c r="E157" s="487" t="s">
        <v>109</v>
      </c>
      <c r="F157" s="499" t="s">
        <v>963</v>
      </c>
      <c r="G157" s="499"/>
      <c r="H157" s="502">
        <f aca="true" t="shared" si="14" ref="H157:J158">H158</f>
        <v>4650.69</v>
      </c>
      <c r="I157" s="502">
        <f t="shared" si="14"/>
        <v>0</v>
      </c>
      <c r="J157" s="501">
        <f t="shared" si="14"/>
        <v>0</v>
      </c>
      <c r="K157" s="733"/>
    </row>
    <row r="158" spans="1:11" ht="12.75" customHeight="1">
      <c r="A158" s="478">
        <v>140</v>
      </c>
      <c r="B158" s="693" t="s">
        <v>202</v>
      </c>
      <c r="C158" s="498">
        <v>900</v>
      </c>
      <c r="D158" s="499" t="s">
        <v>26</v>
      </c>
      <c r="E158" s="487" t="s">
        <v>109</v>
      </c>
      <c r="F158" s="499" t="s">
        <v>963</v>
      </c>
      <c r="G158" s="499" t="s">
        <v>91</v>
      </c>
      <c r="H158" s="502">
        <f t="shared" si="14"/>
        <v>4650.69</v>
      </c>
      <c r="I158" s="502">
        <f t="shared" si="14"/>
        <v>0</v>
      </c>
      <c r="J158" s="501">
        <f t="shared" si="14"/>
        <v>0</v>
      </c>
      <c r="K158" s="733"/>
    </row>
    <row r="159" spans="1:11" ht="13.5" customHeight="1">
      <c r="A159" s="478">
        <v>141</v>
      </c>
      <c r="B159" s="694" t="s">
        <v>106</v>
      </c>
      <c r="C159" s="498">
        <v>900</v>
      </c>
      <c r="D159" s="499" t="s">
        <v>26</v>
      </c>
      <c r="E159" s="487" t="s">
        <v>109</v>
      </c>
      <c r="F159" s="499" t="s">
        <v>963</v>
      </c>
      <c r="G159" s="499" t="s">
        <v>205</v>
      </c>
      <c r="H159" s="502">
        <v>4650.69</v>
      </c>
      <c r="I159" s="502">
        <v>0</v>
      </c>
      <c r="J159" s="501">
        <v>0</v>
      </c>
      <c r="K159" s="733"/>
    </row>
    <row r="160" spans="1:11" ht="93.75" customHeight="1">
      <c r="A160" s="478">
        <v>142</v>
      </c>
      <c r="B160" s="692" t="s">
        <v>1056</v>
      </c>
      <c r="C160" s="498">
        <v>900</v>
      </c>
      <c r="D160" s="499" t="s">
        <v>26</v>
      </c>
      <c r="E160" s="487" t="s">
        <v>109</v>
      </c>
      <c r="F160" s="499" t="s">
        <v>1055</v>
      </c>
      <c r="G160" s="499"/>
      <c r="H160" s="502">
        <f aca="true" t="shared" si="15" ref="H160:J161">H161</f>
        <v>125.3</v>
      </c>
      <c r="I160" s="502">
        <f t="shared" si="15"/>
        <v>0</v>
      </c>
      <c r="J160" s="501">
        <f t="shared" si="15"/>
        <v>0</v>
      </c>
      <c r="K160" s="733"/>
    </row>
    <row r="161" spans="1:11" ht="12.75" customHeight="1">
      <c r="A161" s="478">
        <v>143</v>
      </c>
      <c r="B161" s="693" t="s">
        <v>202</v>
      </c>
      <c r="C161" s="498">
        <v>900</v>
      </c>
      <c r="D161" s="499" t="s">
        <v>26</v>
      </c>
      <c r="E161" s="487" t="s">
        <v>109</v>
      </c>
      <c r="F161" s="499" t="s">
        <v>1055</v>
      </c>
      <c r="G161" s="499" t="s">
        <v>91</v>
      </c>
      <c r="H161" s="502">
        <f t="shared" si="15"/>
        <v>125.3</v>
      </c>
      <c r="I161" s="502">
        <f t="shared" si="15"/>
        <v>0</v>
      </c>
      <c r="J161" s="501">
        <f t="shared" si="15"/>
        <v>0</v>
      </c>
      <c r="K161" s="733"/>
    </row>
    <row r="162" spans="1:11" ht="11.25" customHeight="1">
      <c r="A162" s="478">
        <v>144</v>
      </c>
      <c r="B162" s="694" t="s">
        <v>106</v>
      </c>
      <c r="C162" s="498">
        <v>900</v>
      </c>
      <c r="D162" s="499" t="s">
        <v>26</v>
      </c>
      <c r="E162" s="487" t="s">
        <v>109</v>
      </c>
      <c r="F162" s="499" t="s">
        <v>1055</v>
      </c>
      <c r="G162" s="499" t="s">
        <v>205</v>
      </c>
      <c r="H162" s="502">
        <v>125.3</v>
      </c>
      <c r="I162" s="502">
        <v>0</v>
      </c>
      <c r="J162" s="501">
        <v>0</v>
      </c>
      <c r="K162" s="733"/>
    </row>
    <row r="163" spans="1:11" ht="99.75" customHeight="1">
      <c r="A163" s="478">
        <v>145</v>
      </c>
      <c r="B163" s="692" t="s">
        <v>1058</v>
      </c>
      <c r="C163" s="498">
        <v>900</v>
      </c>
      <c r="D163" s="499" t="s">
        <v>26</v>
      </c>
      <c r="E163" s="487" t="s">
        <v>109</v>
      </c>
      <c r="F163" s="499" t="s">
        <v>1057</v>
      </c>
      <c r="G163" s="499"/>
      <c r="H163" s="502">
        <f aca="true" t="shared" si="16" ref="H163:J164">H164</f>
        <v>3748.234</v>
      </c>
      <c r="I163" s="502">
        <f t="shared" si="16"/>
        <v>0</v>
      </c>
      <c r="J163" s="501">
        <f t="shared" si="16"/>
        <v>0</v>
      </c>
      <c r="K163" s="733"/>
    </row>
    <row r="164" spans="1:11" ht="12.75" customHeight="1">
      <c r="A164" s="478">
        <v>146</v>
      </c>
      <c r="B164" s="693" t="s">
        <v>202</v>
      </c>
      <c r="C164" s="498">
        <v>900</v>
      </c>
      <c r="D164" s="499" t="s">
        <v>26</v>
      </c>
      <c r="E164" s="487" t="s">
        <v>109</v>
      </c>
      <c r="F164" s="499" t="s">
        <v>1057</v>
      </c>
      <c r="G164" s="499" t="s">
        <v>91</v>
      </c>
      <c r="H164" s="502">
        <f t="shared" si="16"/>
        <v>3748.234</v>
      </c>
      <c r="I164" s="502">
        <f t="shared" si="16"/>
        <v>0</v>
      </c>
      <c r="J164" s="501">
        <f t="shared" si="16"/>
        <v>0</v>
      </c>
      <c r="K164" s="733"/>
    </row>
    <row r="165" spans="1:11" ht="13.5" customHeight="1" thickBot="1">
      <c r="A165" s="478">
        <v>147</v>
      </c>
      <c r="B165" s="694" t="s">
        <v>106</v>
      </c>
      <c r="C165" s="498">
        <v>900</v>
      </c>
      <c r="D165" s="499" t="s">
        <v>26</v>
      </c>
      <c r="E165" s="487" t="s">
        <v>109</v>
      </c>
      <c r="F165" s="499" t="s">
        <v>1057</v>
      </c>
      <c r="G165" s="499" t="s">
        <v>205</v>
      </c>
      <c r="H165" s="502">
        <v>3748.234</v>
      </c>
      <c r="I165" s="502">
        <v>0</v>
      </c>
      <c r="J165" s="501">
        <v>0</v>
      </c>
      <c r="K165" s="733"/>
    </row>
    <row r="166" spans="1:10" ht="13.5" customHeight="1" thickBot="1">
      <c r="A166" s="478">
        <v>148</v>
      </c>
      <c r="B166" s="519" t="s">
        <v>218</v>
      </c>
      <c r="C166" s="520" t="s">
        <v>62</v>
      </c>
      <c r="D166" s="521"/>
      <c r="E166" s="521"/>
      <c r="F166" s="521"/>
      <c r="G166" s="521"/>
      <c r="H166" s="460">
        <f>H167+H297+H320+H382+H448+H457+H481+H544+H554+H593</f>
        <v>443719.54054</v>
      </c>
      <c r="I166" s="522">
        <f>I167+I297+I320+I382+I448+I457+I481+I544+I554+I593</f>
        <v>331910.11903999996</v>
      </c>
      <c r="J166" s="523">
        <f>J167+J297+J320+J382+J448+J457+J481+J544+J554+J593</f>
        <v>331356.35874</v>
      </c>
    </row>
    <row r="167" spans="1:10" ht="12.75" customHeight="1">
      <c r="A167" s="478">
        <v>149</v>
      </c>
      <c r="B167" s="524" t="s">
        <v>219</v>
      </c>
      <c r="C167" s="525" t="s">
        <v>62</v>
      </c>
      <c r="D167" s="526" t="s">
        <v>11</v>
      </c>
      <c r="E167" s="526" t="s">
        <v>8</v>
      </c>
      <c r="F167" s="526"/>
      <c r="G167" s="526"/>
      <c r="H167" s="527">
        <f>H174+H190+H168+H184</f>
        <v>118220.33877</v>
      </c>
      <c r="I167" s="528">
        <f>I174+I190+I168+I184</f>
        <v>90537.985</v>
      </c>
      <c r="J167" s="529">
        <f>J174+J190+J168+J184</f>
        <v>90462.485</v>
      </c>
    </row>
    <row r="168" spans="1:10" ht="25.5" customHeight="1">
      <c r="A168" s="478">
        <v>150</v>
      </c>
      <c r="B168" s="485" t="s">
        <v>49</v>
      </c>
      <c r="C168" s="486" t="s">
        <v>62</v>
      </c>
      <c r="D168" s="487" t="s">
        <v>11</v>
      </c>
      <c r="E168" s="487" t="s">
        <v>151</v>
      </c>
      <c r="F168" s="487"/>
      <c r="G168" s="487"/>
      <c r="H168" s="488">
        <f>H171</f>
        <v>2608.123</v>
      </c>
      <c r="I168" s="489">
        <f>I171</f>
        <v>2490.332</v>
      </c>
      <c r="J168" s="490">
        <f>J171</f>
        <v>2490.332</v>
      </c>
    </row>
    <row r="169" spans="1:10" ht="12.75" customHeight="1">
      <c r="A169" s="478">
        <v>151</v>
      </c>
      <c r="B169" s="485" t="s">
        <v>189</v>
      </c>
      <c r="C169" s="486" t="s">
        <v>62</v>
      </c>
      <c r="D169" s="487" t="s">
        <v>11</v>
      </c>
      <c r="E169" s="487" t="s">
        <v>151</v>
      </c>
      <c r="F169" s="487" t="s">
        <v>343</v>
      </c>
      <c r="G169" s="487"/>
      <c r="H169" s="488">
        <f aca="true" t="shared" si="17" ref="H169:J172">H170</f>
        <v>2608.123</v>
      </c>
      <c r="I169" s="489">
        <f t="shared" si="17"/>
        <v>2490.332</v>
      </c>
      <c r="J169" s="490">
        <f t="shared" si="17"/>
        <v>2490.332</v>
      </c>
    </row>
    <row r="170" spans="1:10" ht="25.5" customHeight="1">
      <c r="A170" s="478">
        <v>152</v>
      </c>
      <c r="B170" s="485" t="s">
        <v>498</v>
      </c>
      <c r="C170" s="486" t="s">
        <v>62</v>
      </c>
      <c r="D170" s="487" t="s">
        <v>11</v>
      </c>
      <c r="E170" s="487" t="s">
        <v>151</v>
      </c>
      <c r="F170" s="487" t="s">
        <v>344</v>
      </c>
      <c r="G170" s="487"/>
      <c r="H170" s="488">
        <f t="shared" si="17"/>
        <v>2608.123</v>
      </c>
      <c r="I170" s="489">
        <f t="shared" si="17"/>
        <v>2490.332</v>
      </c>
      <c r="J170" s="490">
        <f t="shared" si="17"/>
        <v>2490.332</v>
      </c>
    </row>
    <row r="171" spans="1:10" ht="12.75" customHeight="1">
      <c r="A171" s="478">
        <v>153</v>
      </c>
      <c r="B171" s="485" t="s">
        <v>380</v>
      </c>
      <c r="C171" s="486" t="s">
        <v>62</v>
      </c>
      <c r="D171" s="487" t="s">
        <v>11</v>
      </c>
      <c r="E171" s="487" t="s">
        <v>151</v>
      </c>
      <c r="F171" s="487" t="s">
        <v>381</v>
      </c>
      <c r="G171" s="487"/>
      <c r="H171" s="488">
        <f t="shared" si="17"/>
        <v>2608.123</v>
      </c>
      <c r="I171" s="489">
        <f t="shared" si="17"/>
        <v>2490.332</v>
      </c>
      <c r="J171" s="490">
        <f t="shared" si="17"/>
        <v>2490.332</v>
      </c>
    </row>
    <row r="172" spans="1:10" ht="51" customHeight="1">
      <c r="A172" s="478">
        <v>154</v>
      </c>
      <c r="B172" s="485" t="s">
        <v>259</v>
      </c>
      <c r="C172" s="486" t="s">
        <v>62</v>
      </c>
      <c r="D172" s="487" t="s">
        <v>11</v>
      </c>
      <c r="E172" s="487" t="s">
        <v>151</v>
      </c>
      <c r="F172" s="487" t="s">
        <v>381</v>
      </c>
      <c r="G172" s="487" t="s">
        <v>180</v>
      </c>
      <c r="H172" s="488">
        <f t="shared" si="17"/>
        <v>2608.123</v>
      </c>
      <c r="I172" s="489">
        <f t="shared" si="17"/>
        <v>2490.332</v>
      </c>
      <c r="J172" s="490">
        <f t="shared" si="17"/>
        <v>2490.332</v>
      </c>
    </row>
    <row r="173" spans="1:10" ht="25.5" customHeight="1">
      <c r="A173" s="478">
        <v>155</v>
      </c>
      <c r="B173" s="485" t="s">
        <v>214</v>
      </c>
      <c r="C173" s="486" t="s">
        <v>62</v>
      </c>
      <c r="D173" s="487" t="s">
        <v>11</v>
      </c>
      <c r="E173" s="487" t="s">
        <v>151</v>
      </c>
      <c r="F173" s="487" t="s">
        <v>381</v>
      </c>
      <c r="G173" s="487" t="s">
        <v>129</v>
      </c>
      <c r="H173" s="488">
        <v>2608.123</v>
      </c>
      <c r="I173" s="489">
        <v>2490.332</v>
      </c>
      <c r="J173" s="490">
        <v>2490.332</v>
      </c>
    </row>
    <row r="174" spans="1:10" ht="38.25" customHeight="1">
      <c r="A174" s="478">
        <v>156</v>
      </c>
      <c r="B174" s="485" t="s">
        <v>220</v>
      </c>
      <c r="C174" s="486" t="s">
        <v>62</v>
      </c>
      <c r="D174" s="487" t="s">
        <v>11</v>
      </c>
      <c r="E174" s="487" t="s">
        <v>116</v>
      </c>
      <c r="F174" s="487"/>
      <c r="G174" s="487"/>
      <c r="H174" s="488">
        <f aca="true" t="shared" si="18" ref="H174:J176">H175</f>
        <v>41890.271109999994</v>
      </c>
      <c r="I174" s="489">
        <f t="shared" si="18"/>
        <v>37004.688</v>
      </c>
      <c r="J174" s="490">
        <f t="shared" si="18"/>
        <v>36929.488000000005</v>
      </c>
    </row>
    <row r="175" spans="1:10" ht="12.75" customHeight="1">
      <c r="A175" s="478">
        <v>157</v>
      </c>
      <c r="B175" s="485" t="s">
        <v>189</v>
      </c>
      <c r="C175" s="486" t="s">
        <v>62</v>
      </c>
      <c r="D175" s="487" t="s">
        <v>11</v>
      </c>
      <c r="E175" s="487" t="s">
        <v>116</v>
      </c>
      <c r="F175" s="487" t="s">
        <v>343</v>
      </c>
      <c r="G175" s="487"/>
      <c r="H175" s="488">
        <f t="shared" si="18"/>
        <v>41890.271109999994</v>
      </c>
      <c r="I175" s="489">
        <f t="shared" si="18"/>
        <v>37004.688</v>
      </c>
      <c r="J175" s="490">
        <f t="shared" si="18"/>
        <v>36929.488000000005</v>
      </c>
    </row>
    <row r="176" spans="1:10" ht="25.5" customHeight="1">
      <c r="A176" s="478">
        <v>158</v>
      </c>
      <c r="B176" s="485" t="s">
        <v>498</v>
      </c>
      <c r="C176" s="486" t="s">
        <v>62</v>
      </c>
      <c r="D176" s="487" t="s">
        <v>11</v>
      </c>
      <c r="E176" s="487" t="s">
        <v>116</v>
      </c>
      <c r="F176" s="487" t="s">
        <v>344</v>
      </c>
      <c r="G176" s="487"/>
      <c r="H176" s="488">
        <f t="shared" si="18"/>
        <v>41890.271109999994</v>
      </c>
      <c r="I176" s="489">
        <f t="shared" si="18"/>
        <v>37004.688</v>
      </c>
      <c r="J176" s="490">
        <f t="shared" si="18"/>
        <v>36929.488000000005</v>
      </c>
    </row>
    <row r="177" spans="1:10" ht="38.25" customHeight="1">
      <c r="A177" s="478">
        <v>159</v>
      </c>
      <c r="B177" s="485" t="s">
        <v>769</v>
      </c>
      <c r="C177" s="486" t="s">
        <v>62</v>
      </c>
      <c r="D177" s="487" t="s">
        <v>11</v>
      </c>
      <c r="E177" s="487" t="s">
        <v>116</v>
      </c>
      <c r="F177" s="487" t="s">
        <v>345</v>
      </c>
      <c r="G177" s="487"/>
      <c r="H177" s="488">
        <f>H178+H180+H182</f>
        <v>41890.271109999994</v>
      </c>
      <c r="I177" s="489">
        <f>I178+I180+I182</f>
        <v>37004.688</v>
      </c>
      <c r="J177" s="490">
        <f>J178+J180+J182</f>
        <v>36929.488000000005</v>
      </c>
    </row>
    <row r="178" spans="1:10" ht="51" customHeight="1">
      <c r="A178" s="478">
        <v>160</v>
      </c>
      <c r="B178" s="485" t="s">
        <v>259</v>
      </c>
      <c r="C178" s="486" t="s">
        <v>62</v>
      </c>
      <c r="D178" s="487" t="s">
        <v>11</v>
      </c>
      <c r="E178" s="487" t="s">
        <v>116</v>
      </c>
      <c r="F178" s="487" t="s">
        <v>345</v>
      </c>
      <c r="G178" s="487" t="s">
        <v>180</v>
      </c>
      <c r="H178" s="488">
        <f>H179</f>
        <v>30933.20713</v>
      </c>
      <c r="I178" s="489">
        <f>I179</f>
        <v>29994.237</v>
      </c>
      <c r="J178" s="490">
        <f>J179</f>
        <v>29994.237</v>
      </c>
    </row>
    <row r="179" spans="1:10" ht="25.5" customHeight="1">
      <c r="A179" s="478">
        <v>161</v>
      </c>
      <c r="B179" s="485" t="s">
        <v>214</v>
      </c>
      <c r="C179" s="486" t="s">
        <v>62</v>
      </c>
      <c r="D179" s="487" t="s">
        <v>11</v>
      </c>
      <c r="E179" s="487" t="s">
        <v>116</v>
      </c>
      <c r="F179" s="487" t="s">
        <v>345</v>
      </c>
      <c r="G179" s="487" t="s">
        <v>129</v>
      </c>
      <c r="H179" s="488">
        <v>30933.20713</v>
      </c>
      <c r="I179" s="488">
        <v>29994.237</v>
      </c>
      <c r="J179" s="492">
        <v>29994.237</v>
      </c>
    </row>
    <row r="180" spans="1:10" ht="25.5" customHeight="1">
      <c r="A180" s="478">
        <v>162</v>
      </c>
      <c r="B180" s="491" t="s">
        <v>559</v>
      </c>
      <c r="C180" s="486" t="s">
        <v>62</v>
      </c>
      <c r="D180" s="487" t="s">
        <v>11</v>
      </c>
      <c r="E180" s="487" t="s">
        <v>116</v>
      </c>
      <c r="F180" s="487" t="s">
        <v>345</v>
      </c>
      <c r="G180" s="487" t="s">
        <v>193</v>
      </c>
      <c r="H180" s="488">
        <f>H181</f>
        <v>10480.811979999999</v>
      </c>
      <c r="I180" s="489">
        <f>I181</f>
        <v>6681.699</v>
      </c>
      <c r="J180" s="490">
        <f>J181</f>
        <v>6606.499</v>
      </c>
    </row>
    <row r="181" spans="1:10" ht="25.5" customHeight="1">
      <c r="A181" s="478">
        <v>163</v>
      </c>
      <c r="B181" s="485" t="s">
        <v>237</v>
      </c>
      <c r="C181" s="486" t="s">
        <v>62</v>
      </c>
      <c r="D181" s="487" t="s">
        <v>11</v>
      </c>
      <c r="E181" s="487" t="s">
        <v>116</v>
      </c>
      <c r="F181" s="487" t="s">
        <v>345</v>
      </c>
      <c r="G181" s="487" t="s">
        <v>194</v>
      </c>
      <c r="H181" s="488">
        <f>10140.95898+339.853</f>
        <v>10480.811979999999</v>
      </c>
      <c r="I181" s="488">
        <f>6712.999-4.5-26.8</f>
        <v>6681.699</v>
      </c>
      <c r="J181" s="492">
        <f>6712.999-4.5-102</f>
        <v>6606.499</v>
      </c>
    </row>
    <row r="182" spans="1:10" ht="12.75" customHeight="1">
      <c r="A182" s="478">
        <v>164</v>
      </c>
      <c r="B182" s="485" t="s">
        <v>195</v>
      </c>
      <c r="C182" s="486" t="s">
        <v>62</v>
      </c>
      <c r="D182" s="487" t="s">
        <v>11</v>
      </c>
      <c r="E182" s="487" t="s">
        <v>116</v>
      </c>
      <c r="F182" s="487" t="s">
        <v>345</v>
      </c>
      <c r="G182" s="487" t="s">
        <v>196</v>
      </c>
      <c r="H182" s="488">
        <f>H183</f>
        <v>476.252</v>
      </c>
      <c r="I182" s="489">
        <f>I183</f>
        <v>328.752</v>
      </c>
      <c r="J182" s="490">
        <f>J183</f>
        <v>328.752</v>
      </c>
    </row>
    <row r="183" spans="1:10" ht="12.75" customHeight="1">
      <c r="A183" s="478">
        <v>165</v>
      </c>
      <c r="B183" s="485" t="s">
        <v>197</v>
      </c>
      <c r="C183" s="486" t="s">
        <v>62</v>
      </c>
      <c r="D183" s="487" t="s">
        <v>11</v>
      </c>
      <c r="E183" s="487" t="s">
        <v>116</v>
      </c>
      <c r="F183" s="487" t="s">
        <v>345</v>
      </c>
      <c r="G183" s="487" t="s">
        <v>198</v>
      </c>
      <c r="H183" s="488">
        <v>476.252</v>
      </c>
      <c r="I183" s="488">
        <v>328.752</v>
      </c>
      <c r="J183" s="492">
        <v>328.752</v>
      </c>
    </row>
    <row r="184" spans="1:10" ht="12.75" customHeight="1">
      <c r="A184" s="478">
        <v>166</v>
      </c>
      <c r="B184" s="485" t="s">
        <v>520</v>
      </c>
      <c r="C184" s="486" t="s">
        <v>62</v>
      </c>
      <c r="D184" s="487" t="s">
        <v>11</v>
      </c>
      <c r="E184" s="487" t="s">
        <v>155</v>
      </c>
      <c r="F184" s="487"/>
      <c r="G184" s="487"/>
      <c r="H184" s="488">
        <f aca="true" t="shared" si="19" ref="H184:J188">H185</f>
        <v>88.7</v>
      </c>
      <c r="I184" s="489">
        <f t="shared" si="19"/>
        <v>2.6</v>
      </c>
      <c r="J184" s="490">
        <f t="shared" si="19"/>
        <v>2.3</v>
      </c>
    </row>
    <row r="185" spans="1:10" ht="12.75" customHeight="1">
      <c r="A185" s="478">
        <v>167</v>
      </c>
      <c r="B185" s="485" t="s">
        <v>189</v>
      </c>
      <c r="C185" s="486" t="s">
        <v>62</v>
      </c>
      <c r="D185" s="487" t="s">
        <v>11</v>
      </c>
      <c r="E185" s="487" t="s">
        <v>155</v>
      </c>
      <c r="F185" s="487" t="s">
        <v>343</v>
      </c>
      <c r="G185" s="487"/>
      <c r="H185" s="488">
        <f t="shared" si="19"/>
        <v>88.7</v>
      </c>
      <c r="I185" s="489">
        <f t="shared" si="19"/>
        <v>2.6</v>
      </c>
      <c r="J185" s="490">
        <f t="shared" si="19"/>
        <v>2.3</v>
      </c>
    </row>
    <row r="186" spans="1:10" ht="38.25" customHeight="1">
      <c r="A186" s="478">
        <v>168</v>
      </c>
      <c r="B186" s="485" t="s">
        <v>221</v>
      </c>
      <c r="C186" s="486" t="s">
        <v>62</v>
      </c>
      <c r="D186" s="487" t="s">
        <v>11</v>
      </c>
      <c r="E186" s="487" t="s">
        <v>155</v>
      </c>
      <c r="F186" s="487" t="s">
        <v>382</v>
      </c>
      <c r="G186" s="487"/>
      <c r="H186" s="488">
        <f t="shared" si="19"/>
        <v>88.7</v>
      </c>
      <c r="I186" s="489">
        <f t="shared" si="19"/>
        <v>2.6</v>
      </c>
      <c r="J186" s="490">
        <f t="shared" si="19"/>
        <v>2.3</v>
      </c>
    </row>
    <row r="187" spans="1:10" ht="51" customHeight="1">
      <c r="A187" s="478">
        <v>169</v>
      </c>
      <c r="B187" s="485" t="s">
        <v>522</v>
      </c>
      <c r="C187" s="486" t="s">
        <v>62</v>
      </c>
      <c r="D187" s="487" t="s">
        <v>11</v>
      </c>
      <c r="E187" s="487" t="s">
        <v>155</v>
      </c>
      <c r="F187" s="487" t="s">
        <v>521</v>
      </c>
      <c r="G187" s="487"/>
      <c r="H187" s="488">
        <f t="shared" si="19"/>
        <v>88.7</v>
      </c>
      <c r="I187" s="489">
        <f t="shared" si="19"/>
        <v>2.6</v>
      </c>
      <c r="J187" s="490">
        <f t="shared" si="19"/>
        <v>2.3</v>
      </c>
    </row>
    <row r="188" spans="1:10" ht="25.5" customHeight="1">
      <c r="A188" s="478">
        <v>170</v>
      </c>
      <c r="B188" s="491" t="s">
        <v>559</v>
      </c>
      <c r="C188" s="486" t="s">
        <v>62</v>
      </c>
      <c r="D188" s="487" t="s">
        <v>11</v>
      </c>
      <c r="E188" s="487" t="s">
        <v>155</v>
      </c>
      <c r="F188" s="487" t="s">
        <v>521</v>
      </c>
      <c r="G188" s="487" t="s">
        <v>193</v>
      </c>
      <c r="H188" s="488">
        <f t="shared" si="19"/>
        <v>88.7</v>
      </c>
      <c r="I188" s="489">
        <f t="shared" si="19"/>
        <v>2.6</v>
      </c>
      <c r="J188" s="490">
        <f t="shared" si="19"/>
        <v>2.3</v>
      </c>
    </row>
    <row r="189" spans="1:10" ht="25.5" customHeight="1">
      <c r="A189" s="478">
        <v>171</v>
      </c>
      <c r="B189" s="485" t="s">
        <v>237</v>
      </c>
      <c r="C189" s="486" t="s">
        <v>62</v>
      </c>
      <c r="D189" s="487" t="s">
        <v>11</v>
      </c>
      <c r="E189" s="487" t="s">
        <v>155</v>
      </c>
      <c r="F189" s="487" t="s">
        <v>521</v>
      </c>
      <c r="G189" s="487" t="s">
        <v>194</v>
      </c>
      <c r="H189" s="488">
        <v>88.7</v>
      </c>
      <c r="I189" s="489">
        <v>2.6</v>
      </c>
      <c r="J189" s="490">
        <v>2.3</v>
      </c>
    </row>
    <row r="190" spans="1:10" ht="12.75" customHeight="1">
      <c r="A190" s="478">
        <v>172</v>
      </c>
      <c r="B190" s="485" t="s">
        <v>27</v>
      </c>
      <c r="C190" s="486" t="s">
        <v>62</v>
      </c>
      <c r="D190" s="487" t="s">
        <v>11</v>
      </c>
      <c r="E190" s="487" t="s">
        <v>70</v>
      </c>
      <c r="F190" s="487"/>
      <c r="G190" s="487"/>
      <c r="H190" s="488">
        <f>H208+H212+H196+H191+H203</f>
        <v>73633.24466000001</v>
      </c>
      <c r="I190" s="488">
        <f>I208+I212+I196+I191+I203</f>
        <v>51040.365</v>
      </c>
      <c r="J190" s="492">
        <f>J208+J212+J196+J191+J203</f>
        <v>51040.365</v>
      </c>
    </row>
    <row r="191" spans="1:10" ht="25.5" customHeight="1">
      <c r="A191" s="478">
        <v>173</v>
      </c>
      <c r="B191" s="485" t="s">
        <v>263</v>
      </c>
      <c r="C191" s="486" t="s">
        <v>62</v>
      </c>
      <c r="D191" s="487" t="s">
        <v>11</v>
      </c>
      <c r="E191" s="487" t="s">
        <v>70</v>
      </c>
      <c r="F191" s="487" t="s">
        <v>362</v>
      </c>
      <c r="G191" s="487"/>
      <c r="H191" s="488">
        <f aca="true" t="shared" si="20" ref="H191:J192">H192</f>
        <v>17.8</v>
      </c>
      <c r="I191" s="489">
        <f t="shared" si="20"/>
        <v>16.2</v>
      </c>
      <c r="J191" s="490">
        <f t="shared" si="20"/>
        <v>16.2</v>
      </c>
    </row>
    <row r="192" spans="1:10" ht="25.5" customHeight="1">
      <c r="A192" s="478">
        <v>174</v>
      </c>
      <c r="B192" s="485" t="s">
        <v>453</v>
      </c>
      <c r="C192" s="486" t="s">
        <v>62</v>
      </c>
      <c r="D192" s="487" t="s">
        <v>11</v>
      </c>
      <c r="E192" s="487" t="s">
        <v>70</v>
      </c>
      <c r="F192" s="487" t="s">
        <v>373</v>
      </c>
      <c r="G192" s="487"/>
      <c r="H192" s="488">
        <f>H193</f>
        <v>17.8</v>
      </c>
      <c r="I192" s="489">
        <f t="shared" si="20"/>
        <v>16.2</v>
      </c>
      <c r="J192" s="490">
        <f t="shared" si="20"/>
        <v>16.2</v>
      </c>
    </row>
    <row r="193" spans="1:10" ht="140.25" customHeight="1">
      <c r="A193" s="478">
        <v>175</v>
      </c>
      <c r="B193" s="485" t="s">
        <v>863</v>
      </c>
      <c r="C193" s="486" t="s">
        <v>62</v>
      </c>
      <c r="D193" s="487" t="s">
        <v>11</v>
      </c>
      <c r="E193" s="487" t="s">
        <v>70</v>
      </c>
      <c r="F193" s="487" t="s">
        <v>858</v>
      </c>
      <c r="G193" s="487"/>
      <c r="H193" s="488">
        <f>H194</f>
        <v>17.8</v>
      </c>
      <c r="I193" s="489">
        <f>I194</f>
        <v>16.2</v>
      </c>
      <c r="J193" s="490">
        <f>J194</f>
        <v>16.2</v>
      </c>
    </row>
    <row r="194" spans="1:10" ht="51" customHeight="1">
      <c r="A194" s="478">
        <v>176</v>
      </c>
      <c r="B194" s="491" t="s">
        <v>191</v>
      </c>
      <c r="C194" s="486" t="s">
        <v>62</v>
      </c>
      <c r="D194" s="487" t="s">
        <v>11</v>
      </c>
      <c r="E194" s="487" t="s">
        <v>70</v>
      </c>
      <c r="F194" s="487" t="s">
        <v>858</v>
      </c>
      <c r="G194" s="499" t="s">
        <v>180</v>
      </c>
      <c r="H194" s="488">
        <f>H195</f>
        <v>17.8</v>
      </c>
      <c r="I194" s="489">
        <f>I195</f>
        <v>16.2</v>
      </c>
      <c r="J194" s="490">
        <f>J195</f>
        <v>16.2</v>
      </c>
    </row>
    <row r="195" spans="1:10" ht="25.5" customHeight="1">
      <c r="A195" s="478">
        <v>177</v>
      </c>
      <c r="B195" s="485" t="s">
        <v>214</v>
      </c>
      <c r="C195" s="486" t="s">
        <v>62</v>
      </c>
      <c r="D195" s="487" t="s">
        <v>11</v>
      </c>
      <c r="E195" s="487" t="s">
        <v>70</v>
      </c>
      <c r="F195" s="487" t="s">
        <v>858</v>
      </c>
      <c r="G195" s="499" t="s">
        <v>129</v>
      </c>
      <c r="H195" s="488">
        <v>17.8</v>
      </c>
      <c r="I195" s="488">
        <v>16.2</v>
      </c>
      <c r="J195" s="492">
        <v>16.2</v>
      </c>
    </row>
    <row r="196" spans="1:10" ht="25.5" customHeight="1">
      <c r="A196" s="478">
        <v>178</v>
      </c>
      <c r="B196" s="485" t="s">
        <v>454</v>
      </c>
      <c r="C196" s="486" t="s">
        <v>62</v>
      </c>
      <c r="D196" s="487" t="s">
        <v>11</v>
      </c>
      <c r="E196" s="487" t="s">
        <v>70</v>
      </c>
      <c r="F196" s="487" t="s">
        <v>383</v>
      </c>
      <c r="G196" s="487"/>
      <c r="H196" s="488">
        <f aca="true" t="shared" si="21" ref="H196:J197">H197</f>
        <v>245.01999999999998</v>
      </c>
      <c r="I196" s="489">
        <f t="shared" si="21"/>
        <v>225.79999999999998</v>
      </c>
      <c r="J196" s="490">
        <f t="shared" si="21"/>
        <v>225.79999999999998</v>
      </c>
    </row>
    <row r="197" spans="1:10" ht="12.75" customHeight="1">
      <c r="A197" s="478">
        <v>179</v>
      </c>
      <c r="B197" s="485" t="s">
        <v>295</v>
      </c>
      <c r="C197" s="486" t="s">
        <v>62</v>
      </c>
      <c r="D197" s="487" t="s">
        <v>11</v>
      </c>
      <c r="E197" s="487" t="s">
        <v>70</v>
      </c>
      <c r="F197" s="487" t="s">
        <v>384</v>
      </c>
      <c r="G197" s="487"/>
      <c r="H197" s="488">
        <f t="shared" si="21"/>
        <v>245.01999999999998</v>
      </c>
      <c r="I197" s="489">
        <f t="shared" si="21"/>
        <v>225.79999999999998</v>
      </c>
      <c r="J197" s="490">
        <f t="shared" si="21"/>
        <v>225.79999999999998</v>
      </c>
    </row>
    <row r="198" spans="1:10" ht="89.25" customHeight="1">
      <c r="A198" s="478">
        <v>180</v>
      </c>
      <c r="B198" s="485" t="s">
        <v>517</v>
      </c>
      <c r="C198" s="486" t="s">
        <v>62</v>
      </c>
      <c r="D198" s="487" t="s">
        <v>11</v>
      </c>
      <c r="E198" s="487" t="s">
        <v>70</v>
      </c>
      <c r="F198" s="487" t="s">
        <v>385</v>
      </c>
      <c r="G198" s="487"/>
      <c r="H198" s="488">
        <f>H199+H201</f>
        <v>245.01999999999998</v>
      </c>
      <c r="I198" s="489">
        <f>I199+I201</f>
        <v>225.79999999999998</v>
      </c>
      <c r="J198" s="490">
        <f>J199+J201</f>
        <v>225.79999999999998</v>
      </c>
    </row>
    <row r="199" spans="1:10" ht="51" customHeight="1">
      <c r="A199" s="478">
        <v>181</v>
      </c>
      <c r="B199" s="485" t="s">
        <v>259</v>
      </c>
      <c r="C199" s="486" t="s">
        <v>62</v>
      </c>
      <c r="D199" s="487" t="s">
        <v>11</v>
      </c>
      <c r="E199" s="487" t="s">
        <v>70</v>
      </c>
      <c r="F199" s="487" t="s">
        <v>385</v>
      </c>
      <c r="G199" s="487" t="s">
        <v>180</v>
      </c>
      <c r="H199" s="488">
        <f>H200</f>
        <v>171.64</v>
      </c>
      <c r="I199" s="489">
        <f>I200</f>
        <v>171.64</v>
      </c>
      <c r="J199" s="490">
        <f>J200</f>
        <v>171.64</v>
      </c>
    </row>
    <row r="200" spans="1:10" ht="12.75" customHeight="1">
      <c r="A200" s="478">
        <v>182</v>
      </c>
      <c r="B200" s="485" t="s">
        <v>206</v>
      </c>
      <c r="C200" s="486" t="s">
        <v>62</v>
      </c>
      <c r="D200" s="487" t="s">
        <v>11</v>
      </c>
      <c r="E200" s="487" t="s">
        <v>70</v>
      </c>
      <c r="F200" s="487" t="s">
        <v>385</v>
      </c>
      <c r="G200" s="487" t="s">
        <v>147</v>
      </c>
      <c r="H200" s="488">
        <v>171.64</v>
      </c>
      <c r="I200" s="488">
        <v>171.64</v>
      </c>
      <c r="J200" s="492">
        <v>171.64</v>
      </c>
    </row>
    <row r="201" spans="1:10" ht="25.5" customHeight="1">
      <c r="A201" s="478">
        <v>183</v>
      </c>
      <c r="B201" s="491" t="s">
        <v>559</v>
      </c>
      <c r="C201" s="486" t="s">
        <v>62</v>
      </c>
      <c r="D201" s="487" t="s">
        <v>11</v>
      </c>
      <c r="E201" s="487" t="s">
        <v>70</v>
      </c>
      <c r="F201" s="487" t="s">
        <v>385</v>
      </c>
      <c r="G201" s="487" t="s">
        <v>193</v>
      </c>
      <c r="H201" s="488">
        <f>H202</f>
        <v>73.38</v>
      </c>
      <c r="I201" s="489">
        <f>I202</f>
        <v>54.16</v>
      </c>
      <c r="J201" s="490">
        <f>J202</f>
        <v>54.16</v>
      </c>
    </row>
    <row r="202" spans="1:10" ht="25.5" customHeight="1">
      <c r="A202" s="478">
        <v>184</v>
      </c>
      <c r="B202" s="485" t="s">
        <v>237</v>
      </c>
      <c r="C202" s="486" t="s">
        <v>62</v>
      </c>
      <c r="D202" s="487" t="s">
        <v>11</v>
      </c>
      <c r="E202" s="487" t="s">
        <v>70</v>
      </c>
      <c r="F202" s="487" t="s">
        <v>385</v>
      </c>
      <c r="G202" s="487" t="s">
        <v>194</v>
      </c>
      <c r="H202" s="488">
        <v>73.38</v>
      </c>
      <c r="I202" s="489">
        <v>54.16</v>
      </c>
      <c r="J202" s="490">
        <v>54.16</v>
      </c>
    </row>
    <row r="203" spans="1:10" ht="25.5" customHeight="1">
      <c r="A203" s="478">
        <v>185</v>
      </c>
      <c r="B203" s="485" t="s">
        <v>977</v>
      </c>
      <c r="C203" s="486" t="s">
        <v>62</v>
      </c>
      <c r="D203" s="487" t="s">
        <v>11</v>
      </c>
      <c r="E203" s="487" t="s">
        <v>70</v>
      </c>
      <c r="F203" s="487" t="s">
        <v>978</v>
      </c>
      <c r="G203" s="487"/>
      <c r="H203" s="488">
        <f aca="true" t="shared" si="22" ref="H203:J204">H204</f>
        <v>451.6605</v>
      </c>
      <c r="I203" s="489">
        <f t="shared" si="22"/>
        <v>0</v>
      </c>
      <c r="J203" s="490">
        <f t="shared" si="22"/>
        <v>0</v>
      </c>
    </row>
    <row r="204" spans="1:10" ht="25.5" customHeight="1">
      <c r="A204" s="478">
        <v>186</v>
      </c>
      <c r="B204" s="485" t="s">
        <v>979</v>
      </c>
      <c r="C204" s="486" t="s">
        <v>62</v>
      </c>
      <c r="D204" s="487" t="s">
        <v>11</v>
      </c>
      <c r="E204" s="487" t="s">
        <v>70</v>
      </c>
      <c r="F204" s="487" t="s">
        <v>980</v>
      </c>
      <c r="G204" s="487"/>
      <c r="H204" s="488">
        <f>H205</f>
        <v>451.6605</v>
      </c>
      <c r="I204" s="488">
        <f t="shared" si="22"/>
        <v>0</v>
      </c>
      <c r="J204" s="492">
        <f t="shared" si="22"/>
        <v>0</v>
      </c>
    </row>
    <row r="205" spans="1:10" ht="76.5" customHeight="1">
      <c r="A205" s="478">
        <v>187</v>
      </c>
      <c r="B205" s="530" t="s">
        <v>981</v>
      </c>
      <c r="C205" s="486" t="s">
        <v>62</v>
      </c>
      <c r="D205" s="487" t="s">
        <v>11</v>
      </c>
      <c r="E205" s="487" t="s">
        <v>70</v>
      </c>
      <c r="F205" s="487" t="s">
        <v>982</v>
      </c>
      <c r="G205" s="487"/>
      <c r="H205" s="488">
        <f>H206</f>
        <v>451.6605</v>
      </c>
      <c r="I205" s="488">
        <f>I206</f>
        <v>0</v>
      </c>
      <c r="J205" s="492">
        <f>J206</f>
        <v>0</v>
      </c>
    </row>
    <row r="206" spans="1:10" ht="25.5" customHeight="1">
      <c r="A206" s="478">
        <v>188</v>
      </c>
      <c r="B206" s="491" t="s">
        <v>238</v>
      </c>
      <c r="C206" s="486" t="s">
        <v>62</v>
      </c>
      <c r="D206" s="487" t="s">
        <v>11</v>
      </c>
      <c r="E206" s="487" t="s">
        <v>70</v>
      </c>
      <c r="F206" s="487" t="s">
        <v>982</v>
      </c>
      <c r="G206" s="487" t="s">
        <v>222</v>
      </c>
      <c r="H206" s="488">
        <f>H207</f>
        <v>451.6605</v>
      </c>
      <c r="I206" s="489">
        <f>I207</f>
        <v>0</v>
      </c>
      <c r="J206" s="490">
        <f>J207</f>
        <v>0</v>
      </c>
    </row>
    <row r="207" spans="1:10" ht="49.5" customHeight="1">
      <c r="A207" s="478">
        <v>189</v>
      </c>
      <c r="B207" s="485" t="s">
        <v>983</v>
      </c>
      <c r="C207" s="486" t="s">
        <v>62</v>
      </c>
      <c r="D207" s="487" t="s">
        <v>11</v>
      </c>
      <c r="E207" s="487" t="s">
        <v>70</v>
      </c>
      <c r="F207" s="487" t="s">
        <v>982</v>
      </c>
      <c r="G207" s="487" t="s">
        <v>273</v>
      </c>
      <c r="H207" s="488">
        <v>451.6605</v>
      </c>
      <c r="I207" s="489">
        <v>0</v>
      </c>
      <c r="J207" s="490">
        <v>0</v>
      </c>
    </row>
    <row r="208" spans="1:10" ht="25.5" customHeight="1">
      <c r="A208" s="478">
        <v>190</v>
      </c>
      <c r="B208" s="485" t="s">
        <v>274</v>
      </c>
      <c r="C208" s="486" t="s">
        <v>62</v>
      </c>
      <c r="D208" s="487" t="s">
        <v>11</v>
      </c>
      <c r="E208" s="487" t="s">
        <v>70</v>
      </c>
      <c r="F208" s="487" t="s">
        <v>338</v>
      </c>
      <c r="G208" s="487"/>
      <c r="H208" s="488">
        <f aca="true" t="shared" si="23" ref="H208:J210">H209</f>
        <v>584.439</v>
      </c>
      <c r="I208" s="489">
        <f t="shared" si="23"/>
        <v>656.626</v>
      </c>
      <c r="J208" s="490">
        <f t="shared" si="23"/>
        <v>656.626</v>
      </c>
    </row>
    <row r="209" spans="1:10" ht="38.25" customHeight="1">
      <c r="A209" s="478">
        <v>191</v>
      </c>
      <c r="B209" s="485" t="s">
        <v>275</v>
      </c>
      <c r="C209" s="486" t="s">
        <v>62</v>
      </c>
      <c r="D209" s="487" t="s">
        <v>11</v>
      </c>
      <c r="E209" s="487" t="s">
        <v>70</v>
      </c>
      <c r="F209" s="487" t="s">
        <v>339</v>
      </c>
      <c r="G209" s="487"/>
      <c r="H209" s="488">
        <f t="shared" si="23"/>
        <v>584.439</v>
      </c>
      <c r="I209" s="488">
        <f t="shared" si="23"/>
        <v>656.626</v>
      </c>
      <c r="J209" s="492">
        <f t="shared" si="23"/>
        <v>656.626</v>
      </c>
    </row>
    <row r="210" spans="1:10" ht="12.75" customHeight="1">
      <c r="A210" s="478">
        <v>192</v>
      </c>
      <c r="B210" s="485" t="s">
        <v>195</v>
      </c>
      <c r="C210" s="486" t="s">
        <v>62</v>
      </c>
      <c r="D210" s="487" t="s">
        <v>11</v>
      </c>
      <c r="E210" s="487" t="s">
        <v>70</v>
      </c>
      <c r="F210" s="487" t="s">
        <v>339</v>
      </c>
      <c r="G210" s="487" t="s">
        <v>196</v>
      </c>
      <c r="H210" s="488">
        <f t="shared" si="23"/>
        <v>584.439</v>
      </c>
      <c r="I210" s="489">
        <f t="shared" si="23"/>
        <v>656.626</v>
      </c>
      <c r="J210" s="490">
        <f t="shared" si="23"/>
        <v>656.626</v>
      </c>
    </row>
    <row r="211" spans="1:10" ht="38.25" customHeight="1">
      <c r="A211" s="478">
        <v>193</v>
      </c>
      <c r="B211" s="485" t="s">
        <v>565</v>
      </c>
      <c r="C211" s="486" t="s">
        <v>62</v>
      </c>
      <c r="D211" s="487" t="s">
        <v>11</v>
      </c>
      <c r="E211" s="487" t="s">
        <v>70</v>
      </c>
      <c r="F211" s="487" t="s">
        <v>339</v>
      </c>
      <c r="G211" s="487" t="s">
        <v>208</v>
      </c>
      <c r="H211" s="488">
        <v>584.439</v>
      </c>
      <c r="I211" s="488">
        <v>656.626</v>
      </c>
      <c r="J211" s="492">
        <v>656.626</v>
      </c>
    </row>
    <row r="212" spans="1:10" ht="12.75" customHeight="1">
      <c r="A212" s="478">
        <v>194</v>
      </c>
      <c r="B212" s="485" t="s">
        <v>189</v>
      </c>
      <c r="C212" s="486" t="s">
        <v>62</v>
      </c>
      <c r="D212" s="487" t="s">
        <v>11</v>
      </c>
      <c r="E212" s="487" t="s">
        <v>70</v>
      </c>
      <c r="F212" s="487" t="s">
        <v>343</v>
      </c>
      <c r="G212" s="487"/>
      <c r="H212" s="488">
        <f>H217+H260+H276+H213</f>
        <v>72334.32516000001</v>
      </c>
      <c r="I212" s="488">
        <f>I217+I260+I276</f>
        <v>50141.739</v>
      </c>
      <c r="J212" s="492">
        <f>J217+J260+J276</f>
        <v>50141.739</v>
      </c>
    </row>
    <row r="213" spans="1:10" ht="12.75" customHeight="1">
      <c r="A213" s="478">
        <v>195</v>
      </c>
      <c r="B213" s="485" t="s">
        <v>450</v>
      </c>
      <c r="C213" s="486" t="s">
        <v>62</v>
      </c>
      <c r="D213" s="487" t="s">
        <v>11</v>
      </c>
      <c r="E213" s="487" t="s">
        <v>70</v>
      </c>
      <c r="F213" s="487" t="s">
        <v>451</v>
      </c>
      <c r="G213" s="487"/>
      <c r="H213" s="488">
        <f>H214</f>
        <v>147.596</v>
      </c>
      <c r="I213" s="488">
        <v>0</v>
      </c>
      <c r="J213" s="492">
        <v>0</v>
      </c>
    </row>
    <row r="214" spans="1:10" ht="26.25" customHeight="1">
      <c r="A214" s="478">
        <v>196</v>
      </c>
      <c r="B214" s="485" t="s">
        <v>1094</v>
      </c>
      <c r="C214" s="486" t="s">
        <v>62</v>
      </c>
      <c r="D214" s="487" t="s">
        <v>11</v>
      </c>
      <c r="E214" s="487" t="s">
        <v>70</v>
      </c>
      <c r="F214" s="487" t="s">
        <v>1095</v>
      </c>
      <c r="G214" s="487"/>
      <c r="H214" s="488">
        <f>H215</f>
        <v>147.596</v>
      </c>
      <c r="I214" s="488">
        <v>0</v>
      </c>
      <c r="J214" s="492">
        <v>0</v>
      </c>
    </row>
    <row r="215" spans="1:10" ht="12.75" customHeight="1">
      <c r="A215" s="478">
        <v>197</v>
      </c>
      <c r="B215" s="485" t="s">
        <v>227</v>
      </c>
      <c r="C215" s="486" t="s">
        <v>62</v>
      </c>
      <c r="D215" s="487" t="s">
        <v>11</v>
      </c>
      <c r="E215" s="487" t="s">
        <v>70</v>
      </c>
      <c r="F215" s="487" t="s">
        <v>1095</v>
      </c>
      <c r="G215" s="487" t="s">
        <v>215</v>
      </c>
      <c r="H215" s="488">
        <f>H216</f>
        <v>147.596</v>
      </c>
      <c r="I215" s="488">
        <v>0</v>
      </c>
      <c r="J215" s="492">
        <v>0</v>
      </c>
    </row>
    <row r="216" spans="1:10" ht="12.75" customHeight="1">
      <c r="A216" s="478">
        <v>198</v>
      </c>
      <c r="B216" s="485" t="s">
        <v>1097</v>
      </c>
      <c r="C216" s="486" t="s">
        <v>62</v>
      </c>
      <c r="D216" s="487" t="s">
        <v>11</v>
      </c>
      <c r="E216" s="487" t="s">
        <v>70</v>
      </c>
      <c r="F216" s="487" t="s">
        <v>1095</v>
      </c>
      <c r="G216" s="487" t="s">
        <v>1096</v>
      </c>
      <c r="H216" s="488">
        <v>147.596</v>
      </c>
      <c r="I216" s="488">
        <v>0</v>
      </c>
      <c r="J216" s="492">
        <v>0</v>
      </c>
    </row>
    <row r="217" spans="1:10" ht="25.5" customHeight="1">
      <c r="A217" s="478">
        <v>199</v>
      </c>
      <c r="B217" s="485" t="s">
        <v>498</v>
      </c>
      <c r="C217" s="486" t="s">
        <v>62</v>
      </c>
      <c r="D217" s="487" t="s">
        <v>11</v>
      </c>
      <c r="E217" s="487" t="s">
        <v>70</v>
      </c>
      <c r="F217" s="487" t="s">
        <v>344</v>
      </c>
      <c r="G217" s="487"/>
      <c r="H217" s="488">
        <f>H218+H230+H235+H240+H245+H250+H255+H225</f>
        <v>69105.72916</v>
      </c>
      <c r="I217" s="488">
        <f>I218+I230+I235+I240+I245+I250+I255+I225</f>
        <v>47166.039000000004</v>
      </c>
      <c r="J217" s="492">
        <f>J218+J230+J235+J240+J245+J250+J255+J225</f>
        <v>47166.039000000004</v>
      </c>
    </row>
    <row r="218" spans="1:10" ht="25.5" customHeight="1">
      <c r="A218" s="478">
        <v>200</v>
      </c>
      <c r="B218" s="485" t="s">
        <v>435</v>
      </c>
      <c r="C218" s="486" t="s">
        <v>62</v>
      </c>
      <c r="D218" s="487" t="s">
        <v>11</v>
      </c>
      <c r="E218" s="487" t="s">
        <v>70</v>
      </c>
      <c r="F218" s="487" t="s">
        <v>436</v>
      </c>
      <c r="G218" s="487"/>
      <c r="H218" s="488">
        <f>H219+H221+H223</f>
        <v>42922.62996</v>
      </c>
      <c r="I218" s="489">
        <f>I219+I221+I223</f>
        <v>38497.098</v>
      </c>
      <c r="J218" s="490">
        <f>J219+J221+J223</f>
        <v>38497.098</v>
      </c>
    </row>
    <row r="219" spans="1:10" ht="51" customHeight="1">
      <c r="A219" s="478">
        <v>201</v>
      </c>
      <c r="B219" s="491" t="s">
        <v>191</v>
      </c>
      <c r="C219" s="486" t="s">
        <v>62</v>
      </c>
      <c r="D219" s="487" t="s">
        <v>11</v>
      </c>
      <c r="E219" s="487" t="s">
        <v>70</v>
      </c>
      <c r="F219" s="487" t="s">
        <v>436</v>
      </c>
      <c r="G219" s="487" t="s">
        <v>180</v>
      </c>
      <c r="H219" s="488">
        <f>H220</f>
        <v>41307.525</v>
      </c>
      <c r="I219" s="489">
        <f>I220</f>
        <v>37565.794</v>
      </c>
      <c r="J219" s="490">
        <f>J220</f>
        <v>37565.794</v>
      </c>
    </row>
    <row r="220" spans="1:10" ht="12.75" customHeight="1">
      <c r="A220" s="478">
        <v>202</v>
      </c>
      <c r="B220" s="485" t="s">
        <v>206</v>
      </c>
      <c r="C220" s="486" t="s">
        <v>62</v>
      </c>
      <c r="D220" s="487" t="s">
        <v>11</v>
      </c>
      <c r="E220" s="487" t="s">
        <v>70</v>
      </c>
      <c r="F220" s="487" t="s">
        <v>436</v>
      </c>
      <c r="G220" s="487" t="s">
        <v>147</v>
      </c>
      <c r="H220" s="488">
        <v>41307.525</v>
      </c>
      <c r="I220" s="488">
        <v>37565.794</v>
      </c>
      <c r="J220" s="492">
        <v>37565.794</v>
      </c>
    </row>
    <row r="221" spans="1:10" ht="25.5" customHeight="1">
      <c r="A221" s="478">
        <v>203</v>
      </c>
      <c r="B221" s="491" t="s">
        <v>559</v>
      </c>
      <c r="C221" s="486" t="s">
        <v>62</v>
      </c>
      <c r="D221" s="487" t="s">
        <v>11</v>
      </c>
      <c r="E221" s="487" t="s">
        <v>70</v>
      </c>
      <c r="F221" s="487" t="s">
        <v>436</v>
      </c>
      <c r="G221" s="487" t="s">
        <v>193</v>
      </c>
      <c r="H221" s="488">
        <f>H222</f>
        <v>1609.97996</v>
      </c>
      <c r="I221" s="489">
        <f>I222</f>
        <v>926.679</v>
      </c>
      <c r="J221" s="490">
        <f>J222</f>
        <v>926.679</v>
      </c>
    </row>
    <row r="222" spans="1:10" ht="25.5" customHeight="1">
      <c r="A222" s="478">
        <v>204</v>
      </c>
      <c r="B222" s="485" t="s">
        <v>237</v>
      </c>
      <c r="C222" s="486" t="s">
        <v>62</v>
      </c>
      <c r="D222" s="487" t="s">
        <v>11</v>
      </c>
      <c r="E222" s="487" t="s">
        <v>70</v>
      </c>
      <c r="F222" s="487" t="s">
        <v>436</v>
      </c>
      <c r="G222" s="487" t="s">
        <v>194</v>
      </c>
      <c r="H222" s="488">
        <v>1609.97996</v>
      </c>
      <c r="I222" s="488">
        <v>926.679</v>
      </c>
      <c r="J222" s="492">
        <v>926.679</v>
      </c>
    </row>
    <row r="223" spans="1:10" ht="12.75" customHeight="1">
      <c r="A223" s="478">
        <v>205</v>
      </c>
      <c r="B223" s="491" t="s">
        <v>195</v>
      </c>
      <c r="C223" s="486" t="s">
        <v>62</v>
      </c>
      <c r="D223" s="487" t="s">
        <v>11</v>
      </c>
      <c r="E223" s="487" t="s">
        <v>70</v>
      </c>
      <c r="F223" s="487" t="s">
        <v>436</v>
      </c>
      <c r="G223" s="487" t="s">
        <v>196</v>
      </c>
      <c r="H223" s="488">
        <f>H224</f>
        <v>5.125</v>
      </c>
      <c r="I223" s="489">
        <f>I224</f>
        <v>4.625</v>
      </c>
      <c r="J223" s="490">
        <f>J224</f>
        <v>4.625</v>
      </c>
    </row>
    <row r="224" spans="1:10" ht="12.75" customHeight="1">
      <c r="A224" s="478">
        <v>206</v>
      </c>
      <c r="B224" s="531" t="s">
        <v>197</v>
      </c>
      <c r="C224" s="486" t="s">
        <v>62</v>
      </c>
      <c r="D224" s="487" t="s">
        <v>11</v>
      </c>
      <c r="E224" s="487" t="s">
        <v>70</v>
      </c>
      <c r="F224" s="487" t="s">
        <v>436</v>
      </c>
      <c r="G224" s="487" t="s">
        <v>198</v>
      </c>
      <c r="H224" s="488">
        <v>5.125</v>
      </c>
      <c r="I224" s="488">
        <v>4.625</v>
      </c>
      <c r="J224" s="492">
        <v>4.625</v>
      </c>
    </row>
    <row r="225" spans="1:10" ht="153" customHeight="1">
      <c r="A225" s="478">
        <v>207</v>
      </c>
      <c r="B225" s="485" t="s">
        <v>984</v>
      </c>
      <c r="C225" s="486" t="s">
        <v>62</v>
      </c>
      <c r="D225" s="487" t="s">
        <v>11</v>
      </c>
      <c r="E225" s="487" t="s">
        <v>70</v>
      </c>
      <c r="F225" s="487" t="s">
        <v>985</v>
      </c>
      <c r="G225" s="487"/>
      <c r="H225" s="488">
        <f>H226+H228</f>
        <v>17046.1382</v>
      </c>
      <c r="I225" s="488">
        <f>I226+I228</f>
        <v>0</v>
      </c>
      <c r="J225" s="492">
        <f>J226+J228</f>
        <v>0</v>
      </c>
    </row>
    <row r="226" spans="1:10" ht="25.5" customHeight="1">
      <c r="A226" s="478">
        <v>208</v>
      </c>
      <c r="B226" s="491" t="s">
        <v>559</v>
      </c>
      <c r="C226" s="486" t="s">
        <v>62</v>
      </c>
      <c r="D226" s="487" t="s">
        <v>11</v>
      </c>
      <c r="E226" s="487" t="s">
        <v>70</v>
      </c>
      <c r="F226" s="487" t="s">
        <v>985</v>
      </c>
      <c r="G226" s="487" t="s">
        <v>193</v>
      </c>
      <c r="H226" s="488">
        <f>H227</f>
        <v>16863.713920000002</v>
      </c>
      <c r="I226" s="489">
        <f>I227</f>
        <v>0</v>
      </c>
      <c r="J226" s="490">
        <f>J227</f>
        <v>0</v>
      </c>
    </row>
    <row r="227" spans="1:10" ht="25.5" customHeight="1">
      <c r="A227" s="478">
        <v>209</v>
      </c>
      <c r="B227" s="485" t="s">
        <v>237</v>
      </c>
      <c r="C227" s="486" t="s">
        <v>62</v>
      </c>
      <c r="D227" s="487" t="s">
        <v>11</v>
      </c>
      <c r="E227" s="487" t="s">
        <v>70</v>
      </c>
      <c r="F227" s="487" t="s">
        <v>985</v>
      </c>
      <c r="G227" s="487" t="s">
        <v>194</v>
      </c>
      <c r="H227" s="488">
        <f>6642.24833+6776.82217+1218.18678+2226.45664</f>
        <v>16863.713920000002</v>
      </c>
      <c r="I227" s="488">
        <v>0</v>
      </c>
      <c r="J227" s="492">
        <v>0</v>
      </c>
    </row>
    <row r="228" spans="1:10" ht="12.75" customHeight="1">
      <c r="A228" s="478">
        <v>210</v>
      </c>
      <c r="B228" s="491" t="s">
        <v>195</v>
      </c>
      <c r="C228" s="486" t="s">
        <v>62</v>
      </c>
      <c r="D228" s="487" t="s">
        <v>11</v>
      </c>
      <c r="E228" s="487" t="s">
        <v>70</v>
      </c>
      <c r="F228" s="487" t="s">
        <v>985</v>
      </c>
      <c r="G228" s="487" t="s">
        <v>196</v>
      </c>
      <c r="H228" s="488">
        <f>H229</f>
        <v>182.42428</v>
      </c>
      <c r="I228" s="489">
        <f>I229</f>
        <v>0</v>
      </c>
      <c r="J228" s="490">
        <f>J229</f>
        <v>0</v>
      </c>
    </row>
    <row r="229" spans="1:10" ht="12.75" customHeight="1">
      <c r="A229" s="478">
        <v>211</v>
      </c>
      <c r="B229" s="531" t="s">
        <v>986</v>
      </c>
      <c r="C229" s="486" t="s">
        <v>62</v>
      </c>
      <c r="D229" s="487" t="s">
        <v>11</v>
      </c>
      <c r="E229" s="487" t="s">
        <v>70</v>
      </c>
      <c r="F229" s="487" t="s">
        <v>985</v>
      </c>
      <c r="G229" s="487" t="s">
        <v>987</v>
      </c>
      <c r="H229" s="488">
        <f>66.22628+56.884+25.182+34.132</f>
        <v>182.42428</v>
      </c>
      <c r="I229" s="488">
        <v>0</v>
      </c>
      <c r="J229" s="492">
        <v>0</v>
      </c>
    </row>
    <row r="230" spans="1:10" ht="53.25" customHeight="1">
      <c r="A230" s="478">
        <v>212</v>
      </c>
      <c r="B230" s="532" t="s">
        <v>505</v>
      </c>
      <c r="C230" s="486" t="s">
        <v>62</v>
      </c>
      <c r="D230" s="487" t="s">
        <v>11</v>
      </c>
      <c r="E230" s="487" t="s">
        <v>70</v>
      </c>
      <c r="F230" s="487" t="s">
        <v>504</v>
      </c>
      <c r="G230" s="487"/>
      <c r="H230" s="488">
        <f>H231+H233</f>
        <v>764.136</v>
      </c>
      <c r="I230" s="489">
        <f>I231+I233</f>
        <v>721.016</v>
      </c>
      <c r="J230" s="490">
        <f>J231+J233</f>
        <v>721.016</v>
      </c>
    </row>
    <row r="231" spans="1:10" ht="51" customHeight="1">
      <c r="A231" s="478">
        <v>213</v>
      </c>
      <c r="B231" s="491" t="s">
        <v>191</v>
      </c>
      <c r="C231" s="486" t="s">
        <v>62</v>
      </c>
      <c r="D231" s="487" t="s">
        <v>11</v>
      </c>
      <c r="E231" s="487" t="s">
        <v>70</v>
      </c>
      <c r="F231" s="487" t="s">
        <v>504</v>
      </c>
      <c r="G231" s="487" t="s">
        <v>180</v>
      </c>
      <c r="H231" s="488">
        <f>H232</f>
        <v>756.636</v>
      </c>
      <c r="I231" s="489">
        <f>I232</f>
        <v>713.516</v>
      </c>
      <c r="J231" s="490">
        <f>J232</f>
        <v>713.516</v>
      </c>
    </row>
    <row r="232" spans="1:10" ht="12.75" customHeight="1">
      <c r="A232" s="478">
        <v>214</v>
      </c>
      <c r="B232" s="485" t="s">
        <v>206</v>
      </c>
      <c r="C232" s="486" t="s">
        <v>62</v>
      </c>
      <c r="D232" s="487" t="s">
        <v>11</v>
      </c>
      <c r="E232" s="487" t="s">
        <v>70</v>
      </c>
      <c r="F232" s="487" t="s">
        <v>504</v>
      </c>
      <c r="G232" s="487" t="s">
        <v>147</v>
      </c>
      <c r="H232" s="488">
        <v>756.636</v>
      </c>
      <c r="I232" s="488">
        <v>713.516</v>
      </c>
      <c r="J232" s="492">
        <v>713.516</v>
      </c>
    </row>
    <row r="233" spans="1:10" ht="25.5" customHeight="1">
      <c r="A233" s="478">
        <v>215</v>
      </c>
      <c r="B233" s="491" t="s">
        <v>559</v>
      </c>
      <c r="C233" s="486" t="s">
        <v>62</v>
      </c>
      <c r="D233" s="487" t="s">
        <v>11</v>
      </c>
      <c r="E233" s="487" t="s">
        <v>70</v>
      </c>
      <c r="F233" s="487" t="s">
        <v>504</v>
      </c>
      <c r="G233" s="487" t="s">
        <v>193</v>
      </c>
      <c r="H233" s="488">
        <f>H234</f>
        <v>7.5</v>
      </c>
      <c r="I233" s="489">
        <f>I234</f>
        <v>7.5</v>
      </c>
      <c r="J233" s="490">
        <f>J234</f>
        <v>7.5</v>
      </c>
    </row>
    <row r="234" spans="1:10" ht="25.5" customHeight="1">
      <c r="A234" s="478">
        <v>216</v>
      </c>
      <c r="B234" s="485" t="s">
        <v>237</v>
      </c>
      <c r="C234" s="486" t="s">
        <v>62</v>
      </c>
      <c r="D234" s="487" t="s">
        <v>11</v>
      </c>
      <c r="E234" s="487" t="s">
        <v>70</v>
      </c>
      <c r="F234" s="487" t="s">
        <v>504</v>
      </c>
      <c r="G234" s="487" t="s">
        <v>194</v>
      </c>
      <c r="H234" s="488">
        <v>7.5</v>
      </c>
      <c r="I234" s="489">
        <v>7.5</v>
      </c>
      <c r="J234" s="490">
        <v>7.5</v>
      </c>
    </row>
    <row r="235" spans="1:10" ht="54.75" customHeight="1">
      <c r="A235" s="478">
        <v>217</v>
      </c>
      <c r="B235" s="532" t="s">
        <v>510</v>
      </c>
      <c r="C235" s="486" t="s">
        <v>62</v>
      </c>
      <c r="D235" s="487" t="s">
        <v>11</v>
      </c>
      <c r="E235" s="487" t="s">
        <v>70</v>
      </c>
      <c r="F235" s="487" t="s">
        <v>506</v>
      </c>
      <c r="G235" s="487"/>
      <c r="H235" s="488">
        <f>H236+H238</f>
        <v>454.133</v>
      </c>
      <c r="I235" s="489">
        <f>I236+I238</f>
        <v>428.763</v>
      </c>
      <c r="J235" s="490">
        <f>J236+J238</f>
        <v>428.763</v>
      </c>
    </row>
    <row r="236" spans="1:10" ht="51" customHeight="1">
      <c r="A236" s="478">
        <v>218</v>
      </c>
      <c r="B236" s="491" t="s">
        <v>191</v>
      </c>
      <c r="C236" s="486" t="s">
        <v>62</v>
      </c>
      <c r="D236" s="487" t="s">
        <v>11</v>
      </c>
      <c r="E236" s="487" t="s">
        <v>70</v>
      </c>
      <c r="F236" s="487" t="s">
        <v>506</v>
      </c>
      <c r="G236" s="487" t="s">
        <v>180</v>
      </c>
      <c r="H236" s="488">
        <f>H237</f>
        <v>446.633</v>
      </c>
      <c r="I236" s="489">
        <f>I237</f>
        <v>421.263</v>
      </c>
      <c r="J236" s="490">
        <f>J237</f>
        <v>421.263</v>
      </c>
    </row>
    <row r="237" spans="1:10" ht="12.75" customHeight="1">
      <c r="A237" s="478">
        <v>219</v>
      </c>
      <c r="B237" s="485" t="s">
        <v>206</v>
      </c>
      <c r="C237" s="486" t="s">
        <v>62</v>
      </c>
      <c r="D237" s="487" t="s">
        <v>11</v>
      </c>
      <c r="E237" s="487" t="s">
        <v>70</v>
      </c>
      <c r="F237" s="487" t="s">
        <v>506</v>
      </c>
      <c r="G237" s="487" t="s">
        <v>147</v>
      </c>
      <c r="H237" s="488">
        <v>446.633</v>
      </c>
      <c r="I237" s="488">
        <v>421.263</v>
      </c>
      <c r="J237" s="492">
        <v>421.263</v>
      </c>
    </row>
    <row r="238" spans="1:10" ht="25.5" customHeight="1">
      <c r="A238" s="478">
        <v>220</v>
      </c>
      <c r="B238" s="491" t="s">
        <v>559</v>
      </c>
      <c r="C238" s="486" t="s">
        <v>62</v>
      </c>
      <c r="D238" s="487" t="s">
        <v>11</v>
      </c>
      <c r="E238" s="487" t="s">
        <v>70</v>
      </c>
      <c r="F238" s="487" t="s">
        <v>506</v>
      </c>
      <c r="G238" s="487" t="s">
        <v>193</v>
      </c>
      <c r="H238" s="488">
        <f>H239</f>
        <v>7.5</v>
      </c>
      <c r="I238" s="489">
        <f>I239</f>
        <v>7.5</v>
      </c>
      <c r="J238" s="490">
        <f>J239</f>
        <v>7.5</v>
      </c>
    </row>
    <row r="239" spans="1:10" ht="25.5" customHeight="1">
      <c r="A239" s="478">
        <v>221</v>
      </c>
      <c r="B239" s="485" t="s">
        <v>237</v>
      </c>
      <c r="C239" s="486" t="s">
        <v>62</v>
      </c>
      <c r="D239" s="487" t="s">
        <v>11</v>
      </c>
      <c r="E239" s="487" t="s">
        <v>70</v>
      </c>
      <c r="F239" s="487" t="s">
        <v>506</v>
      </c>
      <c r="G239" s="487" t="s">
        <v>194</v>
      </c>
      <c r="H239" s="488">
        <v>7.5</v>
      </c>
      <c r="I239" s="489">
        <v>7.5</v>
      </c>
      <c r="J239" s="490">
        <v>7.5</v>
      </c>
    </row>
    <row r="240" spans="1:10" ht="57.75" customHeight="1">
      <c r="A240" s="478">
        <v>222</v>
      </c>
      <c r="B240" s="532" t="s">
        <v>511</v>
      </c>
      <c r="C240" s="486" t="s">
        <v>62</v>
      </c>
      <c r="D240" s="487" t="s">
        <v>11</v>
      </c>
      <c r="E240" s="487" t="s">
        <v>70</v>
      </c>
      <c r="F240" s="487" t="s">
        <v>507</v>
      </c>
      <c r="G240" s="487"/>
      <c r="H240" s="488">
        <f>H241+H243</f>
        <v>3536.324</v>
      </c>
      <c r="I240" s="488">
        <f>I241+I243</f>
        <v>3354.944</v>
      </c>
      <c r="J240" s="492">
        <f>J241+J243</f>
        <v>3354.944</v>
      </c>
    </row>
    <row r="241" spans="1:10" ht="51" customHeight="1">
      <c r="A241" s="478">
        <v>223</v>
      </c>
      <c r="B241" s="491" t="s">
        <v>191</v>
      </c>
      <c r="C241" s="486" t="s">
        <v>62</v>
      </c>
      <c r="D241" s="487" t="s">
        <v>11</v>
      </c>
      <c r="E241" s="487" t="s">
        <v>70</v>
      </c>
      <c r="F241" s="487" t="s">
        <v>507</v>
      </c>
      <c r="G241" s="487" t="s">
        <v>180</v>
      </c>
      <c r="H241" s="488">
        <f>H242</f>
        <v>3528.824</v>
      </c>
      <c r="I241" s="489">
        <f>I242</f>
        <v>3347.444</v>
      </c>
      <c r="J241" s="490">
        <f>J242</f>
        <v>3347.444</v>
      </c>
    </row>
    <row r="242" spans="1:10" ht="12.75" customHeight="1">
      <c r="A242" s="478">
        <v>224</v>
      </c>
      <c r="B242" s="485" t="s">
        <v>206</v>
      </c>
      <c r="C242" s="486" t="s">
        <v>62</v>
      </c>
      <c r="D242" s="487" t="s">
        <v>11</v>
      </c>
      <c r="E242" s="487" t="s">
        <v>70</v>
      </c>
      <c r="F242" s="487" t="s">
        <v>507</v>
      </c>
      <c r="G242" s="487" t="s">
        <v>147</v>
      </c>
      <c r="H242" s="488">
        <v>3528.824</v>
      </c>
      <c r="I242" s="488">
        <v>3347.444</v>
      </c>
      <c r="J242" s="492">
        <v>3347.444</v>
      </c>
    </row>
    <row r="243" spans="1:10" ht="25.5" customHeight="1">
      <c r="A243" s="478">
        <v>225</v>
      </c>
      <c r="B243" s="491" t="s">
        <v>559</v>
      </c>
      <c r="C243" s="486" t="s">
        <v>62</v>
      </c>
      <c r="D243" s="487" t="s">
        <v>11</v>
      </c>
      <c r="E243" s="487" t="s">
        <v>70</v>
      </c>
      <c r="F243" s="487" t="s">
        <v>507</v>
      </c>
      <c r="G243" s="487" t="s">
        <v>193</v>
      </c>
      <c r="H243" s="488">
        <f>H244</f>
        <v>7.5</v>
      </c>
      <c r="I243" s="489">
        <f>I244</f>
        <v>7.5</v>
      </c>
      <c r="J243" s="490">
        <f>J244</f>
        <v>7.5</v>
      </c>
    </row>
    <row r="244" spans="1:10" ht="25.5" customHeight="1">
      <c r="A244" s="478">
        <v>226</v>
      </c>
      <c r="B244" s="485" t="s">
        <v>237</v>
      </c>
      <c r="C244" s="486" t="s">
        <v>62</v>
      </c>
      <c r="D244" s="487" t="s">
        <v>11</v>
      </c>
      <c r="E244" s="487" t="s">
        <v>70</v>
      </c>
      <c r="F244" s="487" t="s">
        <v>507</v>
      </c>
      <c r="G244" s="487" t="s">
        <v>194</v>
      </c>
      <c r="H244" s="488">
        <v>7.5</v>
      </c>
      <c r="I244" s="489">
        <v>7.5</v>
      </c>
      <c r="J244" s="490">
        <v>7.5</v>
      </c>
    </row>
    <row r="245" spans="1:10" ht="63.75" customHeight="1">
      <c r="A245" s="478">
        <v>227</v>
      </c>
      <c r="B245" s="532" t="s">
        <v>802</v>
      </c>
      <c r="C245" s="486" t="s">
        <v>62</v>
      </c>
      <c r="D245" s="487" t="s">
        <v>11</v>
      </c>
      <c r="E245" s="487" t="s">
        <v>70</v>
      </c>
      <c r="F245" s="487" t="s">
        <v>508</v>
      </c>
      <c r="G245" s="487"/>
      <c r="H245" s="488">
        <f>H246+H249</f>
        <v>1415.921</v>
      </c>
      <c r="I245" s="489">
        <f>I246+I249</f>
        <v>1350.601</v>
      </c>
      <c r="J245" s="490">
        <f>J246+J249</f>
        <v>1350.601</v>
      </c>
    </row>
    <row r="246" spans="1:10" ht="51" customHeight="1">
      <c r="A246" s="478">
        <v>228</v>
      </c>
      <c r="B246" s="491" t="s">
        <v>191</v>
      </c>
      <c r="C246" s="486" t="s">
        <v>62</v>
      </c>
      <c r="D246" s="487" t="s">
        <v>11</v>
      </c>
      <c r="E246" s="487" t="s">
        <v>70</v>
      </c>
      <c r="F246" s="487" t="s">
        <v>508</v>
      </c>
      <c r="G246" s="487" t="s">
        <v>180</v>
      </c>
      <c r="H246" s="488">
        <f>H247</f>
        <v>1408.421</v>
      </c>
      <c r="I246" s="489">
        <f>I247</f>
        <v>1343.101</v>
      </c>
      <c r="J246" s="490">
        <f>J247</f>
        <v>1343.101</v>
      </c>
    </row>
    <row r="247" spans="1:10" ht="12.75" customHeight="1">
      <c r="A247" s="478">
        <v>229</v>
      </c>
      <c r="B247" s="485" t="s">
        <v>206</v>
      </c>
      <c r="C247" s="486" t="s">
        <v>62</v>
      </c>
      <c r="D247" s="487" t="s">
        <v>11</v>
      </c>
      <c r="E247" s="487" t="s">
        <v>70</v>
      </c>
      <c r="F247" s="487" t="s">
        <v>508</v>
      </c>
      <c r="G247" s="487" t="s">
        <v>147</v>
      </c>
      <c r="H247" s="488">
        <v>1408.421</v>
      </c>
      <c r="I247" s="488">
        <v>1343.101</v>
      </c>
      <c r="J247" s="492">
        <v>1343.101</v>
      </c>
    </row>
    <row r="248" spans="1:10" ht="25.5" customHeight="1">
      <c r="A248" s="478">
        <v>230</v>
      </c>
      <c r="B248" s="491" t="s">
        <v>559</v>
      </c>
      <c r="C248" s="486" t="s">
        <v>62</v>
      </c>
      <c r="D248" s="487" t="s">
        <v>11</v>
      </c>
      <c r="E248" s="487" t="s">
        <v>70</v>
      </c>
      <c r="F248" s="487" t="s">
        <v>508</v>
      </c>
      <c r="G248" s="487" t="s">
        <v>193</v>
      </c>
      <c r="H248" s="488">
        <f>H249</f>
        <v>7.5</v>
      </c>
      <c r="I248" s="489">
        <f>I249</f>
        <v>7.5</v>
      </c>
      <c r="J248" s="490">
        <f>J249</f>
        <v>7.5</v>
      </c>
    </row>
    <row r="249" spans="1:10" ht="25.5" customHeight="1">
      <c r="A249" s="478">
        <v>231</v>
      </c>
      <c r="B249" s="485" t="s">
        <v>237</v>
      </c>
      <c r="C249" s="486" t="s">
        <v>62</v>
      </c>
      <c r="D249" s="487" t="s">
        <v>11</v>
      </c>
      <c r="E249" s="487" t="s">
        <v>70</v>
      </c>
      <c r="F249" s="487" t="s">
        <v>508</v>
      </c>
      <c r="G249" s="487" t="s">
        <v>194</v>
      </c>
      <c r="H249" s="488">
        <v>7.5</v>
      </c>
      <c r="I249" s="489">
        <v>7.5</v>
      </c>
      <c r="J249" s="490">
        <v>7.5</v>
      </c>
    </row>
    <row r="250" spans="1:10" ht="63.75" customHeight="1">
      <c r="A250" s="478">
        <v>232</v>
      </c>
      <c r="B250" s="532" t="s">
        <v>803</v>
      </c>
      <c r="C250" s="486" t="s">
        <v>62</v>
      </c>
      <c r="D250" s="487" t="s">
        <v>11</v>
      </c>
      <c r="E250" s="487" t="s">
        <v>70</v>
      </c>
      <c r="F250" s="487" t="s">
        <v>509</v>
      </c>
      <c r="G250" s="487"/>
      <c r="H250" s="488">
        <f>H251+H253</f>
        <v>786.392</v>
      </c>
      <c r="I250" s="489">
        <f>I251+I253</f>
        <v>742.002</v>
      </c>
      <c r="J250" s="490">
        <f>J251+J253</f>
        <v>742.002</v>
      </c>
    </row>
    <row r="251" spans="1:10" ht="51" customHeight="1">
      <c r="A251" s="478">
        <v>233</v>
      </c>
      <c r="B251" s="491" t="s">
        <v>191</v>
      </c>
      <c r="C251" s="486" t="s">
        <v>62</v>
      </c>
      <c r="D251" s="487" t="s">
        <v>11</v>
      </c>
      <c r="E251" s="487" t="s">
        <v>70</v>
      </c>
      <c r="F251" s="487" t="s">
        <v>509</v>
      </c>
      <c r="G251" s="487" t="s">
        <v>180</v>
      </c>
      <c r="H251" s="488">
        <f>H252</f>
        <v>778.892</v>
      </c>
      <c r="I251" s="489">
        <f>I252</f>
        <v>734.502</v>
      </c>
      <c r="J251" s="490">
        <f>J252</f>
        <v>734.502</v>
      </c>
    </row>
    <row r="252" spans="1:10" ht="12.75" customHeight="1">
      <c r="A252" s="478">
        <v>234</v>
      </c>
      <c r="B252" s="485" t="s">
        <v>206</v>
      </c>
      <c r="C252" s="486" t="s">
        <v>62</v>
      </c>
      <c r="D252" s="487" t="s">
        <v>11</v>
      </c>
      <c r="E252" s="487" t="s">
        <v>70</v>
      </c>
      <c r="F252" s="487" t="s">
        <v>509</v>
      </c>
      <c r="G252" s="487" t="s">
        <v>147</v>
      </c>
      <c r="H252" s="488">
        <v>778.892</v>
      </c>
      <c r="I252" s="488">
        <v>734.502</v>
      </c>
      <c r="J252" s="492">
        <v>734.502</v>
      </c>
    </row>
    <row r="253" spans="1:10" ht="25.5" customHeight="1">
      <c r="A253" s="478">
        <v>235</v>
      </c>
      <c r="B253" s="491" t="s">
        <v>559</v>
      </c>
      <c r="C253" s="486" t="s">
        <v>62</v>
      </c>
      <c r="D253" s="487" t="s">
        <v>11</v>
      </c>
      <c r="E253" s="487" t="s">
        <v>70</v>
      </c>
      <c r="F253" s="487" t="s">
        <v>509</v>
      </c>
      <c r="G253" s="487" t="s">
        <v>193</v>
      </c>
      <c r="H253" s="488">
        <f>H254</f>
        <v>7.5</v>
      </c>
      <c r="I253" s="489">
        <f>I254</f>
        <v>7.5</v>
      </c>
      <c r="J253" s="490">
        <f>J254</f>
        <v>7.5</v>
      </c>
    </row>
    <row r="254" spans="1:10" ht="25.5" customHeight="1">
      <c r="A254" s="478">
        <v>236</v>
      </c>
      <c r="B254" s="485" t="s">
        <v>237</v>
      </c>
      <c r="C254" s="486" t="s">
        <v>62</v>
      </c>
      <c r="D254" s="487" t="s">
        <v>11</v>
      </c>
      <c r="E254" s="487" t="s">
        <v>70</v>
      </c>
      <c r="F254" s="487" t="s">
        <v>509</v>
      </c>
      <c r="G254" s="487" t="s">
        <v>194</v>
      </c>
      <c r="H254" s="488">
        <v>7.5</v>
      </c>
      <c r="I254" s="489">
        <v>7.5</v>
      </c>
      <c r="J254" s="490">
        <v>7.5</v>
      </c>
    </row>
    <row r="255" spans="1:10" ht="60" customHeight="1">
      <c r="A255" s="478">
        <v>237</v>
      </c>
      <c r="B255" s="532" t="s">
        <v>515</v>
      </c>
      <c r="C255" s="486" t="s">
        <v>62</v>
      </c>
      <c r="D255" s="487" t="s">
        <v>11</v>
      </c>
      <c r="E255" s="487" t="s">
        <v>70</v>
      </c>
      <c r="F255" s="487" t="s">
        <v>514</v>
      </c>
      <c r="G255" s="487"/>
      <c r="H255" s="488">
        <f>H256+H258</f>
        <v>2180.055</v>
      </c>
      <c r="I255" s="488">
        <f>I256+I258</f>
        <v>2071.615</v>
      </c>
      <c r="J255" s="492">
        <f>J256+J258</f>
        <v>2071.615</v>
      </c>
    </row>
    <row r="256" spans="1:10" ht="51" customHeight="1">
      <c r="A256" s="478">
        <v>238</v>
      </c>
      <c r="B256" s="491" t="s">
        <v>191</v>
      </c>
      <c r="C256" s="486" t="s">
        <v>62</v>
      </c>
      <c r="D256" s="487" t="s">
        <v>11</v>
      </c>
      <c r="E256" s="487" t="s">
        <v>70</v>
      </c>
      <c r="F256" s="487" t="s">
        <v>514</v>
      </c>
      <c r="G256" s="487" t="s">
        <v>180</v>
      </c>
      <c r="H256" s="488">
        <f>H257</f>
        <v>2165.055</v>
      </c>
      <c r="I256" s="489">
        <f>I257</f>
        <v>2056.615</v>
      </c>
      <c r="J256" s="490">
        <f>J257</f>
        <v>2056.615</v>
      </c>
    </row>
    <row r="257" spans="1:10" ht="12.75" customHeight="1">
      <c r="A257" s="478">
        <v>239</v>
      </c>
      <c r="B257" s="485" t="s">
        <v>206</v>
      </c>
      <c r="C257" s="486" t="s">
        <v>62</v>
      </c>
      <c r="D257" s="487" t="s">
        <v>11</v>
      </c>
      <c r="E257" s="487" t="s">
        <v>70</v>
      </c>
      <c r="F257" s="487" t="s">
        <v>514</v>
      </c>
      <c r="G257" s="487" t="s">
        <v>147</v>
      </c>
      <c r="H257" s="488">
        <v>2165.055</v>
      </c>
      <c r="I257" s="488">
        <v>2056.615</v>
      </c>
      <c r="J257" s="492">
        <v>2056.615</v>
      </c>
    </row>
    <row r="258" spans="1:10" ht="25.5" customHeight="1">
      <c r="A258" s="478">
        <v>240</v>
      </c>
      <c r="B258" s="491" t="s">
        <v>559</v>
      </c>
      <c r="C258" s="486" t="s">
        <v>62</v>
      </c>
      <c r="D258" s="487" t="s">
        <v>11</v>
      </c>
      <c r="E258" s="487" t="s">
        <v>70</v>
      </c>
      <c r="F258" s="487" t="s">
        <v>514</v>
      </c>
      <c r="G258" s="487" t="s">
        <v>193</v>
      </c>
      <c r="H258" s="488">
        <f>H259</f>
        <v>15</v>
      </c>
      <c r="I258" s="489">
        <f>I259</f>
        <v>15</v>
      </c>
      <c r="J258" s="490">
        <f>J259</f>
        <v>15</v>
      </c>
    </row>
    <row r="259" spans="1:10" ht="25.5" customHeight="1">
      <c r="A259" s="478">
        <v>241</v>
      </c>
      <c r="B259" s="485" t="s">
        <v>237</v>
      </c>
      <c r="C259" s="486" t="s">
        <v>62</v>
      </c>
      <c r="D259" s="487" t="s">
        <v>11</v>
      </c>
      <c r="E259" s="487" t="s">
        <v>70</v>
      </c>
      <c r="F259" s="487" t="s">
        <v>514</v>
      </c>
      <c r="G259" s="487" t="s">
        <v>194</v>
      </c>
      <c r="H259" s="488">
        <v>15</v>
      </c>
      <c r="I259" s="489">
        <v>15</v>
      </c>
      <c r="J259" s="490">
        <v>15</v>
      </c>
    </row>
    <row r="260" spans="1:10" ht="38.25" customHeight="1">
      <c r="A260" s="478">
        <v>242</v>
      </c>
      <c r="B260" s="485" t="s">
        <v>221</v>
      </c>
      <c r="C260" s="486" t="s">
        <v>62</v>
      </c>
      <c r="D260" s="487" t="s">
        <v>11</v>
      </c>
      <c r="E260" s="487" t="s">
        <v>70</v>
      </c>
      <c r="F260" s="487" t="s">
        <v>382</v>
      </c>
      <c r="G260" s="487"/>
      <c r="H260" s="488">
        <f>H261+H266+H271</f>
        <v>2979</v>
      </c>
      <c r="I260" s="488">
        <f>I261+I266+I271</f>
        <v>2873.7</v>
      </c>
      <c r="J260" s="492">
        <f>J261+J266+J271</f>
        <v>2873.7</v>
      </c>
    </row>
    <row r="261" spans="1:10" ht="76.5" customHeight="1">
      <c r="A261" s="478">
        <v>243</v>
      </c>
      <c r="B261" s="485" t="s">
        <v>770</v>
      </c>
      <c r="C261" s="486" t="s">
        <v>62</v>
      </c>
      <c r="D261" s="487" t="s">
        <v>11</v>
      </c>
      <c r="E261" s="487" t="s">
        <v>70</v>
      </c>
      <c r="F261" s="487" t="s">
        <v>386</v>
      </c>
      <c r="G261" s="487"/>
      <c r="H261" s="488">
        <f>H262+H264</f>
        <v>80.1</v>
      </c>
      <c r="I261" s="489">
        <f>I262+I264</f>
        <v>73.1</v>
      </c>
      <c r="J261" s="490">
        <f>J262+J264</f>
        <v>73.1</v>
      </c>
    </row>
    <row r="262" spans="1:10" ht="51" customHeight="1">
      <c r="A262" s="478">
        <v>244</v>
      </c>
      <c r="B262" s="485" t="s">
        <v>259</v>
      </c>
      <c r="C262" s="486" t="s">
        <v>62</v>
      </c>
      <c r="D262" s="487" t="s">
        <v>11</v>
      </c>
      <c r="E262" s="487" t="s">
        <v>70</v>
      </c>
      <c r="F262" s="487" t="s">
        <v>386</v>
      </c>
      <c r="G262" s="487" t="s">
        <v>180</v>
      </c>
      <c r="H262" s="488">
        <f>H263</f>
        <v>77.8</v>
      </c>
      <c r="I262" s="489">
        <f>I263</f>
        <v>70.8</v>
      </c>
      <c r="J262" s="490">
        <f>J263</f>
        <v>70.8</v>
      </c>
    </row>
    <row r="263" spans="1:10" ht="25.5" customHeight="1">
      <c r="A263" s="478">
        <v>245</v>
      </c>
      <c r="B263" s="485" t="s">
        <v>214</v>
      </c>
      <c r="C263" s="486" t="s">
        <v>62</v>
      </c>
      <c r="D263" s="487" t="s">
        <v>11</v>
      </c>
      <c r="E263" s="487" t="s">
        <v>70</v>
      </c>
      <c r="F263" s="487" t="s">
        <v>386</v>
      </c>
      <c r="G263" s="487" t="s">
        <v>129</v>
      </c>
      <c r="H263" s="488">
        <v>77.8</v>
      </c>
      <c r="I263" s="488">
        <v>70.8</v>
      </c>
      <c r="J263" s="492">
        <v>70.8</v>
      </c>
    </row>
    <row r="264" spans="1:10" ht="25.5" customHeight="1">
      <c r="A264" s="478">
        <v>246</v>
      </c>
      <c r="B264" s="491" t="s">
        <v>559</v>
      </c>
      <c r="C264" s="486" t="s">
        <v>62</v>
      </c>
      <c r="D264" s="487" t="s">
        <v>11</v>
      </c>
      <c r="E264" s="487" t="s">
        <v>70</v>
      </c>
      <c r="F264" s="487" t="s">
        <v>386</v>
      </c>
      <c r="G264" s="487" t="s">
        <v>193</v>
      </c>
      <c r="H264" s="488">
        <f>H265</f>
        <v>2.3</v>
      </c>
      <c r="I264" s="489">
        <f>I265</f>
        <v>2.3</v>
      </c>
      <c r="J264" s="490">
        <f>J265</f>
        <v>2.3</v>
      </c>
    </row>
    <row r="265" spans="1:10" ht="25.5" customHeight="1">
      <c r="A265" s="478">
        <v>247</v>
      </c>
      <c r="B265" s="485" t="s">
        <v>237</v>
      </c>
      <c r="C265" s="486" t="s">
        <v>62</v>
      </c>
      <c r="D265" s="487" t="s">
        <v>11</v>
      </c>
      <c r="E265" s="487" t="s">
        <v>70</v>
      </c>
      <c r="F265" s="487" t="s">
        <v>386</v>
      </c>
      <c r="G265" s="487" t="s">
        <v>194</v>
      </c>
      <c r="H265" s="488">
        <v>2.3</v>
      </c>
      <c r="I265" s="489">
        <v>2.3</v>
      </c>
      <c r="J265" s="490">
        <v>2.3</v>
      </c>
    </row>
    <row r="266" spans="1:10" ht="76.5" customHeight="1">
      <c r="A266" s="478">
        <v>248</v>
      </c>
      <c r="B266" s="485" t="s">
        <v>771</v>
      </c>
      <c r="C266" s="486" t="s">
        <v>62</v>
      </c>
      <c r="D266" s="487" t="s">
        <v>11</v>
      </c>
      <c r="E266" s="487" t="s">
        <v>70</v>
      </c>
      <c r="F266" s="487" t="s">
        <v>387</v>
      </c>
      <c r="G266" s="487"/>
      <c r="H266" s="488">
        <f>H267+H269</f>
        <v>1019.6</v>
      </c>
      <c r="I266" s="489">
        <f>I267+I269</f>
        <v>931.5</v>
      </c>
      <c r="J266" s="490">
        <f>J267+J269</f>
        <v>931.5</v>
      </c>
    </row>
    <row r="267" spans="1:10" ht="51" customHeight="1">
      <c r="A267" s="478">
        <v>249</v>
      </c>
      <c r="B267" s="485" t="s">
        <v>259</v>
      </c>
      <c r="C267" s="486" t="s">
        <v>62</v>
      </c>
      <c r="D267" s="487" t="s">
        <v>11</v>
      </c>
      <c r="E267" s="487" t="s">
        <v>70</v>
      </c>
      <c r="F267" s="487" t="s">
        <v>387</v>
      </c>
      <c r="G267" s="487" t="s">
        <v>180</v>
      </c>
      <c r="H267" s="488">
        <f>H268</f>
        <v>948.7</v>
      </c>
      <c r="I267" s="489">
        <f>I268</f>
        <v>858.5</v>
      </c>
      <c r="J267" s="490">
        <f>J268</f>
        <v>858.5</v>
      </c>
    </row>
    <row r="268" spans="1:10" ht="25.5" customHeight="1">
      <c r="A268" s="478">
        <v>250</v>
      </c>
      <c r="B268" s="485" t="s">
        <v>214</v>
      </c>
      <c r="C268" s="486" t="s">
        <v>62</v>
      </c>
      <c r="D268" s="487" t="s">
        <v>11</v>
      </c>
      <c r="E268" s="487" t="s">
        <v>70</v>
      </c>
      <c r="F268" s="487" t="s">
        <v>387</v>
      </c>
      <c r="G268" s="487" t="s">
        <v>129</v>
      </c>
      <c r="H268" s="488">
        <v>948.7</v>
      </c>
      <c r="I268" s="488">
        <v>858.5</v>
      </c>
      <c r="J268" s="492">
        <v>858.5</v>
      </c>
    </row>
    <row r="269" spans="1:10" ht="25.5" customHeight="1">
      <c r="A269" s="478">
        <v>251</v>
      </c>
      <c r="B269" s="491" t="s">
        <v>559</v>
      </c>
      <c r="C269" s="486" t="s">
        <v>62</v>
      </c>
      <c r="D269" s="487" t="s">
        <v>11</v>
      </c>
      <c r="E269" s="487" t="s">
        <v>70</v>
      </c>
      <c r="F269" s="487" t="s">
        <v>387</v>
      </c>
      <c r="G269" s="487" t="s">
        <v>193</v>
      </c>
      <c r="H269" s="488">
        <f>H270</f>
        <v>70.9</v>
      </c>
      <c r="I269" s="489">
        <f>I270</f>
        <v>73</v>
      </c>
      <c r="J269" s="490">
        <f>J270</f>
        <v>73</v>
      </c>
    </row>
    <row r="270" spans="1:10" ht="25.5" customHeight="1">
      <c r="A270" s="478">
        <v>252</v>
      </c>
      <c r="B270" s="485" t="s">
        <v>237</v>
      </c>
      <c r="C270" s="486" t="s">
        <v>62</v>
      </c>
      <c r="D270" s="487" t="s">
        <v>11</v>
      </c>
      <c r="E270" s="487" t="s">
        <v>70</v>
      </c>
      <c r="F270" s="487" t="s">
        <v>387</v>
      </c>
      <c r="G270" s="487" t="s">
        <v>194</v>
      </c>
      <c r="H270" s="488">
        <v>70.9</v>
      </c>
      <c r="I270" s="489">
        <v>73</v>
      </c>
      <c r="J270" s="490">
        <v>73</v>
      </c>
    </row>
    <row r="271" spans="1:10" ht="76.5" customHeight="1">
      <c r="A271" s="478">
        <v>253</v>
      </c>
      <c r="B271" s="530" t="s">
        <v>564</v>
      </c>
      <c r="C271" s="486" t="s">
        <v>62</v>
      </c>
      <c r="D271" s="487" t="s">
        <v>11</v>
      </c>
      <c r="E271" s="487" t="s">
        <v>70</v>
      </c>
      <c r="F271" s="487" t="s">
        <v>388</v>
      </c>
      <c r="G271" s="487"/>
      <c r="H271" s="488">
        <f>H272+H275</f>
        <v>1879.3</v>
      </c>
      <c r="I271" s="489">
        <f>I272+I275</f>
        <v>1869.1</v>
      </c>
      <c r="J271" s="490">
        <f>J272+J275</f>
        <v>1869.1</v>
      </c>
    </row>
    <row r="272" spans="1:10" ht="51" customHeight="1">
      <c r="A272" s="478">
        <v>254</v>
      </c>
      <c r="B272" s="485" t="s">
        <v>259</v>
      </c>
      <c r="C272" s="486" t="s">
        <v>62</v>
      </c>
      <c r="D272" s="487" t="s">
        <v>11</v>
      </c>
      <c r="E272" s="487" t="s">
        <v>70</v>
      </c>
      <c r="F272" s="487" t="s">
        <v>388</v>
      </c>
      <c r="G272" s="487" t="s">
        <v>180</v>
      </c>
      <c r="H272" s="488">
        <f>H273</f>
        <v>1818.3</v>
      </c>
      <c r="I272" s="489">
        <f>I273</f>
        <v>1808.1</v>
      </c>
      <c r="J272" s="490">
        <f>J273</f>
        <v>1808.1</v>
      </c>
    </row>
    <row r="273" spans="1:10" ht="25.5" customHeight="1">
      <c r="A273" s="478">
        <v>255</v>
      </c>
      <c r="B273" s="485" t="s">
        <v>214</v>
      </c>
      <c r="C273" s="486" t="s">
        <v>62</v>
      </c>
      <c r="D273" s="487" t="s">
        <v>11</v>
      </c>
      <c r="E273" s="487" t="s">
        <v>70</v>
      </c>
      <c r="F273" s="487" t="s">
        <v>388</v>
      </c>
      <c r="G273" s="487" t="s">
        <v>129</v>
      </c>
      <c r="H273" s="488">
        <v>1818.3</v>
      </c>
      <c r="I273" s="488">
        <v>1808.1</v>
      </c>
      <c r="J273" s="492">
        <v>1808.1</v>
      </c>
    </row>
    <row r="274" spans="1:10" ht="25.5" customHeight="1">
      <c r="A274" s="478">
        <v>256</v>
      </c>
      <c r="B274" s="491" t="s">
        <v>559</v>
      </c>
      <c r="C274" s="486" t="s">
        <v>62</v>
      </c>
      <c r="D274" s="487" t="s">
        <v>11</v>
      </c>
      <c r="E274" s="487" t="s">
        <v>70</v>
      </c>
      <c r="F274" s="487" t="s">
        <v>388</v>
      </c>
      <c r="G274" s="487" t="s">
        <v>193</v>
      </c>
      <c r="H274" s="488">
        <f>H275</f>
        <v>61</v>
      </c>
      <c r="I274" s="489">
        <f>I275</f>
        <v>61</v>
      </c>
      <c r="J274" s="490">
        <f>J275</f>
        <v>61</v>
      </c>
    </row>
    <row r="275" spans="1:10" ht="25.5" customHeight="1">
      <c r="A275" s="478">
        <v>257</v>
      </c>
      <c r="B275" s="485" t="s">
        <v>237</v>
      </c>
      <c r="C275" s="486" t="s">
        <v>62</v>
      </c>
      <c r="D275" s="487" t="s">
        <v>11</v>
      </c>
      <c r="E275" s="487" t="s">
        <v>70</v>
      </c>
      <c r="F275" s="487" t="s">
        <v>388</v>
      </c>
      <c r="G275" s="487" t="s">
        <v>194</v>
      </c>
      <c r="H275" s="488">
        <v>61</v>
      </c>
      <c r="I275" s="489">
        <v>61</v>
      </c>
      <c r="J275" s="490">
        <v>61</v>
      </c>
    </row>
    <row r="276" spans="1:10" ht="25.5" customHeight="1">
      <c r="A276" s="478">
        <v>258</v>
      </c>
      <c r="B276" s="485" t="s">
        <v>772</v>
      </c>
      <c r="C276" s="486" t="s">
        <v>62</v>
      </c>
      <c r="D276" s="487" t="s">
        <v>11</v>
      </c>
      <c r="E276" s="487" t="s">
        <v>70</v>
      </c>
      <c r="F276" s="487" t="s">
        <v>346</v>
      </c>
      <c r="G276" s="487"/>
      <c r="H276" s="488">
        <f>H277+H282+H287+H292</f>
        <v>102</v>
      </c>
      <c r="I276" s="489">
        <f>I277+I282+I287+I292</f>
        <v>102</v>
      </c>
      <c r="J276" s="490">
        <f>J277+J282+J287+J292</f>
        <v>102</v>
      </c>
    </row>
    <row r="277" spans="1:10" ht="57.75" customHeight="1">
      <c r="A277" s="478">
        <v>259</v>
      </c>
      <c r="B277" s="532" t="s">
        <v>773</v>
      </c>
      <c r="C277" s="486" t="s">
        <v>62</v>
      </c>
      <c r="D277" s="487" t="s">
        <v>11</v>
      </c>
      <c r="E277" s="487" t="s">
        <v>70</v>
      </c>
      <c r="F277" s="487" t="s">
        <v>594</v>
      </c>
      <c r="G277" s="487"/>
      <c r="H277" s="488">
        <f>H278+H280</f>
        <v>25.5</v>
      </c>
      <c r="I277" s="489">
        <f>I278+I280</f>
        <v>25.5</v>
      </c>
      <c r="J277" s="490">
        <f>J278+J280</f>
        <v>25.5</v>
      </c>
    </row>
    <row r="278" spans="1:13" ht="58.5" customHeight="1">
      <c r="A278" s="478">
        <v>260</v>
      </c>
      <c r="B278" s="491" t="s">
        <v>191</v>
      </c>
      <c r="C278" s="486" t="s">
        <v>62</v>
      </c>
      <c r="D278" s="487" t="s">
        <v>11</v>
      </c>
      <c r="E278" s="487" t="s">
        <v>70</v>
      </c>
      <c r="F278" s="487" t="s">
        <v>594</v>
      </c>
      <c r="G278" s="487" t="s">
        <v>180</v>
      </c>
      <c r="H278" s="488">
        <f>H279</f>
        <v>25</v>
      </c>
      <c r="I278" s="489">
        <f>I279</f>
        <v>25</v>
      </c>
      <c r="J278" s="490">
        <f>J279</f>
        <v>25</v>
      </c>
      <c r="M278" s="739"/>
    </row>
    <row r="279" spans="1:13" ht="25.5" customHeight="1">
      <c r="A279" s="478">
        <v>261</v>
      </c>
      <c r="B279" s="485" t="s">
        <v>214</v>
      </c>
      <c r="C279" s="486" t="s">
        <v>62</v>
      </c>
      <c r="D279" s="487" t="s">
        <v>11</v>
      </c>
      <c r="E279" s="487" t="s">
        <v>70</v>
      </c>
      <c r="F279" s="487" t="s">
        <v>594</v>
      </c>
      <c r="G279" s="487" t="s">
        <v>129</v>
      </c>
      <c r="H279" s="488">
        <f>18.3+6.7</f>
        <v>25</v>
      </c>
      <c r="I279" s="488">
        <f>18.3+6.7</f>
        <v>25</v>
      </c>
      <c r="J279" s="492">
        <f>18.3+6.7</f>
        <v>25</v>
      </c>
      <c r="M279" s="740"/>
    </row>
    <row r="280" spans="1:13" ht="25.5" customHeight="1">
      <c r="A280" s="478">
        <v>262</v>
      </c>
      <c r="B280" s="491" t="s">
        <v>559</v>
      </c>
      <c r="C280" s="486" t="s">
        <v>62</v>
      </c>
      <c r="D280" s="487" t="s">
        <v>11</v>
      </c>
      <c r="E280" s="487" t="s">
        <v>70</v>
      </c>
      <c r="F280" s="487" t="s">
        <v>594</v>
      </c>
      <c r="G280" s="487" t="s">
        <v>193</v>
      </c>
      <c r="H280" s="488">
        <f>H281</f>
        <v>0.5</v>
      </c>
      <c r="I280" s="488">
        <f>I281</f>
        <v>0.5</v>
      </c>
      <c r="J280" s="492">
        <f>J281</f>
        <v>0.5</v>
      </c>
      <c r="M280" s="740"/>
    </row>
    <row r="281" spans="1:13" ht="25.5" customHeight="1">
      <c r="A281" s="478">
        <v>263</v>
      </c>
      <c r="B281" s="485" t="s">
        <v>237</v>
      </c>
      <c r="C281" s="486" t="s">
        <v>62</v>
      </c>
      <c r="D281" s="487" t="s">
        <v>11</v>
      </c>
      <c r="E281" s="487" t="s">
        <v>70</v>
      </c>
      <c r="F281" s="487" t="s">
        <v>594</v>
      </c>
      <c r="G281" s="487" t="s">
        <v>194</v>
      </c>
      <c r="H281" s="488">
        <v>0.5</v>
      </c>
      <c r="I281" s="488">
        <v>0.5</v>
      </c>
      <c r="J281" s="492">
        <v>0.5</v>
      </c>
      <c r="M281" s="740"/>
    </row>
    <row r="282" spans="1:13" ht="58.5" customHeight="1">
      <c r="A282" s="478">
        <v>264</v>
      </c>
      <c r="B282" s="532" t="s">
        <v>774</v>
      </c>
      <c r="C282" s="486" t="s">
        <v>62</v>
      </c>
      <c r="D282" s="487" t="s">
        <v>11</v>
      </c>
      <c r="E282" s="487" t="s">
        <v>70</v>
      </c>
      <c r="F282" s="487" t="s">
        <v>595</v>
      </c>
      <c r="G282" s="487"/>
      <c r="H282" s="488">
        <f>H283+H285</f>
        <v>25.5</v>
      </c>
      <c r="I282" s="489">
        <f>I283+I285</f>
        <v>25.5</v>
      </c>
      <c r="J282" s="490">
        <f>J283+J285</f>
        <v>25.5</v>
      </c>
      <c r="M282" s="740"/>
    </row>
    <row r="283" spans="1:13" ht="51" customHeight="1">
      <c r="A283" s="478">
        <v>265</v>
      </c>
      <c r="B283" s="491" t="s">
        <v>191</v>
      </c>
      <c r="C283" s="486" t="s">
        <v>62</v>
      </c>
      <c r="D283" s="487" t="s">
        <v>11</v>
      </c>
      <c r="E283" s="487" t="s">
        <v>70</v>
      </c>
      <c r="F283" s="487" t="s">
        <v>595</v>
      </c>
      <c r="G283" s="487" t="s">
        <v>180</v>
      </c>
      <c r="H283" s="488">
        <f>H284</f>
        <v>25</v>
      </c>
      <c r="I283" s="489">
        <f>I284</f>
        <v>25</v>
      </c>
      <c r="J283" s="490">
        <f>J284</f>
        <v>25</v>
      </c>
      <c r="M283" s="740"/>
    </row>
    <row r="284" spans="1:13" ht="25.5" customHeight="1">
      <c r="A284" s="478">
        <v>266</v>
      </c>
      <c r="B284" s="485" t="s">
        <v>214</v>
      </c>
      <c r="C284" s="486" t="s">
        <v>62</v>
      </c>
      <c r="D284" s="487" t="s">
        <v>11</v>
      </c>
      <c r="E284" s="487" t="s">
        <v>70</v>
      </c>
      <c r="F284" s="487" t="s">
        <v>595</v>
      </c>
      <c r="G284" s="487" t="s">
        <v>129</v>
      </c>
      <c r="H284" s="488">
        <f>18.3+6.7</f>
        <v>25</v>
      </c>
      <c r="I284" s="488">
        <f>18.3+6.7</f>
        <v>25</v>
      </c>
      <c r="J284" s="492">
        <f>18.3+6.7</f>
        <v>25</v>
      </c>
      <c r="M284" s="740"/>
    </row>
    <row r="285" spans="1:13" ht="25.5" customHeight="1">
      <c r="A285" s="478">
        <v>267</v>
      </c>
      <c r="B285" s="491" t="s">
        <v>559</v>
      </c>
      <c r="C285" s="486" t="s">
        <v>62</v>
      </c>
      <c r="D285" s="487" t="s">
        <v>11</v>
      </c>
      <c r="E285" s="487" t="s">
        <v>70</v>
      </c>
      <c r="F285" s="487" t="s">
        <v>595</v>
      </c>
      <c r="G285" s="487" t="s">
        <v>193</v>
      </c>
      <c r="H285" s="488">
        <f>H286</f>
        <v>0.5</v>
      </c>
      <c r="I285" s="488">
        <f>I286</f>
        <v>0.5</v>
      </c>
      <c r="J285" s="492">
        <f>J286</f>
        <v>0.5</v>
      </c>
      <c r="M285" s="740"/>
    </row>
    <row r="286" spans="1:13" ht="25.5" customHeight="1">
      <c r="A286" s="478">
        <v>268</v>
      </c>
      <c r="B286" s="485" t="s">
        <v>237</v>
      </c>
      <c r="C286" s="486" t="s">
        <v>62</v>
      </c>
      <c r="D286" s="487" t="s">
        <v>11</v>
      </c>
      <c r="E286" s="487" t="s">
        <v>70</v>
      </c>
      <c r="F286" s="487" t="s">
        <v>595</v>
      </c>
      <c r="G286" s="487" t="s">
        <v>194</v>
      </c>
      <c r="H286" s="488">
        <v>0.5</v>
      </c>
      <c r="I286" s="488">
        <v>0.5</v>
      </c>
      <c r="J286" s="492">
        <v>0.5</v>
      </c>
      <c r="M286" s="740"/>
    </row>
    <row r="287" spans="1:13" ht="58.5" customHeight="1">
      <c r="A287" s="478">
        <v>269</v>
      </c>
      <c r="B287" s="532" t="s">
        <v>775</v>
      </c>
      <c r="C287" s="486" t="s">
        <v>62</v>
      </c>
      <c r="D287" s="487" t="s">
        <v>11</v>
      </c>
      <c r="E287" s="487" t="s">
        <v>70</v>
      </c>
      <c r="F287" s="487" t="s">
        <v>598</v>
      </c>
      <c r="G287" s="487"/>
      <c r="H287" s="488">
        <f>H288+H290</f>
        <v>25.5</v>
      </c>
      <c r="I287" s="489">
        <f>I288+I290</f>
        <v>25.5</v>
      </c>
      <c r="J287" s="490">
        <f>J288+J290</f>
        <v>25.5</v>
      </c>
      <c r="M287" s="740"/>
    </row>
    <row r="288" spans="1:13" ht="51" customHeight="1">
      <c r="A288" s="478">
        <v>270</v>
      </c>
      <c r="B288" s="491" t="s">
        <v>191</v>
      </c>
      <c r="C288" s="486" t="s">
        <v>62</v>
      </c>
      <c r="D288" s="487" t="s">
        <v>11</v>
      </c>
      <c r="E288" s="487" t="s">
        <v>70</v>
      </c>
      <c r="F288" s="487" t="s">
        <v>598</v>
      </c>
      <c r="G288" s="487" t="s">
        <v>180</v>
      </c>
      <c r="H288" s="488">
        <f>H289</f>
        <v>25</v>
      </c>
      <c r="I288" s="489">
        <f>I289</f>
        <v>25</v>
      </c>
      <c r="J288" s="492">
        <f>J289</f>
        <v>25</v>
      </c>
      <c r="M288" s="740"/>
    </row>
    <row r="289" spans="1:13" ht="25.5" customHeight="1">
      <c r="A289" s="478">
        <v>271</v>
      </c>
      <c r="B289" s="485" t="s">
        <v>214</v>
      </c>
      <c r="C289" s="486" t="s">
        <v>62</v>
      </c>
      <c r="D289" s="487" t="s">
        <v>11</v>
      </c>
      <c r="E289" s="487" t="s">
        <v>70</v>
      </c>
      <c r="F289" s="487" t="s">
        <v>598</v>
      </c>
      <c r="G289" s="487" t="s">
        <v>129</v>
      </c>
      <c r="H289" s="488">
        <f>18.3+6.7</f>
        <v>25</v>
      </c>
      <c r="I289" s="488">
        <f>18.3+6.7</f>
        <v>25</v>
      </c>
      <c r="J289" s="492">
        <f>18.3+6.7</f>
        <v>25</v>
      </c>
      <c r="M289" s="740"/>
    </row>
    <row r="290" spans="1:13" ht="25.5" customHeight="1">
      <c r="A290" s="478">
        <v>272</v>
      </c>
      <c r="B290" s="491" t="s">
        <v>559</v>
      </c>
      <c r="C290" s="486" t="s">
        <v>62</v>
      </c>
      <c r="D290" s="487" t="s">
        <v>11</v>
      </c>
      <c r="E290" s="487" t="s">
        <v>70</v>
      </c>
      <c r="F290" s="487" t="s">
        <v>598</v>
      </c>
      <c r="G290" s="487" t="s">
        <v>193</v>
      </c>
      <c r="H290" s="488">
        <f>H291</f>
        <v>0.5</v>
      </c>
      <c r="I290" s="488">
        <f>I291</f>
        <v>0.5</v>
      </c>
      <c r="J290" s="492">
        <f>J291</f>
        <v>0.5</v>
      </c>
      <c r="M290" s="740"/>
    </row>
    <row r="291" spans="1:13" ht="25.5" customHeight="1">
      <c r="A291" s="478">
        <v>273</v>
      </c>
      <c r="B291" s="485" t="s">
        <v>237</v>
      </c>
      <c r="C291" s="486" t="s">
        <v>62</v>
      </c>
      <c r="D291" s="487" t="s">
        <v>11</v>
      </c>
      <c r="E291" s="487" t="s">
        <v>70</v>
      </c>
      <c r="F291" s="487" t="s">
        <v>598</v>
      </c>
      <c r="G291" s="487" t="s">
        <v>194</v>
      </c>
      <c r="H291" s="488">
        <v>0.5</v>
      </c>
      <c r="I291" s="488">
        <v>0.5</v>
      </c>
      <c r="J291" s="492">
        <v>0.5</v>
      </c>
      <c r="M291" s="740"/>
    </row>
    <row r="292" spans="1:13" ht="43.5" customHeight="1">
      <c r="A292" s="478">
        <v>274</v>
      </c>
      <c r="B292" s="532" t="s">
        <v>776</v>
      </c>
      <c r="C292" s="486" t="s">
        <v>62</v>
      </c>
      <c r="D292" s="487" t="s">
        <v>11</v>
      </c>
      <c r="E292" s="487" t="s">
        <v>70</v>
      </c>
      <c r="F292" s="487" t="s">
        <v>600</v>
      </c>
      <c r="G292" s="487"/>
      <c r="H292" s="488">
        <f>H293+H296</f>
        <v>25.5</v>
      </c>
      <c r="I292" s="489">
        <f>I293+I296</f>
        <v>25.5</v>
      </c>
      <c r="J292" s="490">
        <f>J293+J296</f>
        <v>25.5</v>
      </c>
      <c r="M292" s="740"/>
    </row>
    <row r="293" spans="1:13" ht="51" customHeight="1">
      <c r="A293" s="478">
        <v>275</v>
      </c>
      <c r="B293" s="491" t="s">
        <v>191</v>
      </c>
      <c r="C293" s="486" t="s">
        <v>62</v>
      </c>
      <c r="D293" s="487" t="s">
        <v>11</v>
      </c>
      <c r="E293" s="487" t="s">
        <v>70</v>
      </c>
      <c r="F293" s="487" t="s">
        <v>600</v>
      </c>
      <c r="G293" s="487" t="s">
        <v>180</v>
      </c>
      <c r="H293" s="488">
        <f>H294</f>
        <v>25</v>
      </c>
      <c r="I293" s="489">
        <f>I294</f>
        <v>25</v>
      </c>
      <c r="J293" s="490">
        <f>J294</f>
        <v>25</v>
      </c>
      <c r="M293" s="740"/>
    </row>
    <row r="294" spans="1:13" ht="25.5" customHeight="1">
      <c r="A294" s="478">
        <v>276</v>
      </c>
      <c r="B294" s="485" t="s">
        <v>214</v>
      </c>
      <c r="C294" s="486" t="s">
        <v>62</v>
      </c>
      <c r="D294" s="487" t="s">
        <v>11</v>
      </c>
      <c r="E294" s="487" t="s">
        <v>70</v>
      </c>
      <c r="F294" s="487" t="s">
        <v>600</v>
      </c>
      <c r="G294" s="487" t="s">
        <v>129</v>
      </c>
      <c r="H294" s="488">
        <f>18.3+6.7</f>
        <v>25</v>
      </c>
      <c r="I294" s="488">
        <f>18.3+6.7</f>
        <v>25</v>
      </c>
      <c r="J294" s="492">
        <f>18.3+6.7</f>
        <v>25</v>
      </c>
      <c r="M294" s="740"/>
    </row>
    <row r="295" spans="1:13" ht="25.5" customHeight="1">
      <c r="A295" s="478">
        <v>277</v>
      </c>
      <c r="B295" s="491" t="s">
        <v>559</v>
      </c>
      <c r="C295" s="486" t="s">
        <v>62</v>
      </c>
      <c r="D295" s="487" t="s">
        <v>11</v>
      </c>
      <c r="E295" s="487" t="s">
        <v>70</v>
      </c>
      <c r="F295" s="487" t="s">
        <v>600</v>
      </c>
      <c r="G295" s="487" t="s">
        <v>193</v>
      </c>
      <c r="H295" s="488">
        <f>H296</f>
        <v>0.5</v>
      </c>
      <c r="I295" s="488">
        <f>I296</f>
        <v>0.5</v>
      </c>
      <c r="J295" s="492">
        <f>J296</f>
        <v>0.5</v>
      </c>
      <c r="M295" s="740"/>
    </row>
    <row r="296" spans="1:13" ht="25.5" customHeight="1">
      <c r="A296" s="478">
        <v>278</v>
      </c>
      <c r="B296" s="485" t="s">
        <v>237</v>
      </c>
      <c r="C296" s="486" t="s">
        <v>62</v>
      </c>
      <c r="D296" s="487" t="s">
        <v>11</v>
      </c>
      <c r="E296" s="487" t="s">
        <v>70</v>
      </c>
      <c r="F296" s="487" t="s">
        <v>600</v>
      </c>
      <c r="G296" s="487" t="s">
        <v>194</v>
      </c>
      <c r="H296" s="488">
        <v>0.5</v>
      </c>
      <c r="I296" s="488">
        <v>0.5</v>
      </c>
      <c r="J296" s="492">
        <v>0.5</v>
      </c>
      <c r="M296" s="740"/>
    </row>
    <row r="297" spans="1:13" ht="12.75" customHeight="1">
      <c r="A297" s="478">
        <v>279</v>
      </c>
      <c r="B297" s="485" t="s">
        <v>67</v>
      </c>
      <c r="C297" s="486" t="s">
        <v>62</v>
      </c>
      <c r="D297" s="487" t="s">
        <v>109</v>
      </c>
      <c r="E297" s="487" t="s">
        <v>8</v>
      </c>
      <c r="F297" s="487"/>
      <c r="G297" s="487"/>
      <c r="H297" s="488">
        <f>H298+H311</f>
        <v>5868.763</v>
      </c>
      <c r="I297" s="488">
        <f>I298+I311</f>
        <v>5278.715999999999</v>
      </c>
      <c r="J297" s="492">
        <f>J298+J311</f>
        <v>5278.715999999999</v>
      </c>
      <c r="M297" s="739"/>
    </row>
    <row r="298" spans="1:13" ht="38.25" customHeight="1">
      <c r="A298" s="478">
        <v>280</v>
      </c>
      <c r="B298" s="509" t="s">
        <v>787</v>
      </c>
      <c r="C298" s="486" t="s">
        <v>62</v>
      </c>
      <c r="D298" s="499" t="s">
        <v>109</v>
      </c>
      <c r="E298" s="487" t="s">
        <v>130</v>
      </c>
      <c r="F298" s="487"/>
      <c r="G298" s="487"/>
      <c r="H298" s="488">
        <f>H299</f>
        <v>5864.263</v>
      </c>
      <c r="I298" s="488">
        <f>I299</f>
        <v>5274.215999999999</v>
      </c>
      <c r="J298" s="492">
        <f>J299</f>
        <v>5274.215999999999</v>
      </c>
      <c r="M298" s="739"/>
    </row>
    <row r="299" spans="1:13" ht="38.25" customHeight="1">
      <c r="A299" s="478">
        <v>281</v>
      </c>
      <c r="B299" s="485" t="s">
        <v>472</v>
      </c>
      <c r="C299" s="486" t="s">
        <v>62</v>
      </c>
      <c r="D299" s="499" t="s">
        <v>109</v>
      </c>
      <c r="E299" s="487" t="s">
        <v>130</v>
      </c>
      <c r="F299" s="499" t="s">
        <v>471</v>
      </c>
      <c r="G299" s="499"/>
      <c r="H299" s="533">
        <f>H300+H308+H305</f>
        <v>5864.263</v>
      </c>
      <c r="I299" s="533">
        <f>I300+I308+I305</f>
        <v>5274.215999999999</v>
      </c>
      <c r="J299" s="534">
        <f>J300+J308+J305</f>
        <v>5274.215999999999</v>
      </c>
      <c r="M299" s="739"/>
    </row>
    <row r="300" spans="1:13" ht="51" customHeight="1">
      <c r="A300" s="478">
        <v>282</v>
      </c>
      <c r="B300" s="535" t="s">
        <v>893</v>
      </c>
      <c r="C300" s="486" t="s">
        <v>62</v>
      </c>
      <c r="D300" s="499" t="s">
        <v>109</v>
      </c>
      <c r="E300" s="487" t="s">
        <v>130</v>
      </c>
      <c r="F300" s="499" t="s">
        <v>473</v>
      </c>
      <c r="G300" s="499"/>
      <c r="H300" s="533">
        <f>H302+H304</f>
        <v>5765.611</v>
      </c>
      <c r="I300" s="533">
        <f>I302+I304</f>
        <v>5199.516</v>
      </c>
      <c r="J300" s="534">
        <f>J302+J304</f>
        <v>5199.516</v>
      </c>
      <c r="M300" s="739"/>
    </row>
    <row r="301" spans="1:13" ht="51" customHeight="1">
      <c r="A301" s="478">
        <v>283</v>
      </c>
      <c r="B301" s="491" t="s">
        <v>191</v>
      </c>
      <c r="C301" s="486" t="s">
        <v>62</v>
      </c>
      <c r="D301" s="499" t="s">
        <v>109</v>
      </c>
      <c r="E301" s="487" t="s">
        <v>130</v>
      </c>
      <c r="F301" s="499" t="s">
        <v>473</v>
      </c>
      <c r="G301" s="499" t="s">
        <v>180</v>
      </c>
      <c r="H301" s="533">
        <f>H302</f>
        <v>5623.205</v>
      </c>
      <c r="I301" s="536">
        <f>I302</f>
        <v>5057.11</v>
      </c>
      <c r="J301" s="537">
        <f>J302</f>
        <v>5057.11</v>
      </c>
      <c r="M301" s="739"/>
    </row>
    <row r="302" spans="1:13" ht="12.75" customHeight="1">
      <c r="A302" s="478">
        <v>284</v>
      </c>
      <c r="B302" s="485" t="s">
        <v>206</v>
      </c>
      <c r="C302" s="486" t="s">
        <v>62</v>
      </c>
      <c r="D302" s="499" t="s">
        <v>109</v>
      </c>
      <c r="E302" s="487" t="s">
        <v>130</v>
      </c>
      <c r="F302" s="499" t="s">
        <v>473</v>
      </c>
      <c r="G302" s="499" t="s">
        <v>147</v>
      </c>
      <c r="H302" s="533">
        <v>5623.205</v>
      </c>
      <c r="I302" s="533">
        <v>5057.11</v>
      </c>
      <c r="J302" s="534">
        <v>5057.11</v>
      </c>
      <c r="M302" s="739"/>
    </row>
    <row r="303" spans="1:13" ht="25.5" customHeight="1">
      <c r="A303" s="478">
        <v>285</v>
      </c>
      <c r="B303" s="491" t="s">
        <v>559</v>
      </c>
      <c r="C303" s="486" t="s">
        <v>62</v>
      </c>
      <c r="D303" s="499" t="s">
        <v>109</v>
      </c>
      <c r="E303" s="487" t="s">
        <v>130</v>
      </c>
      <c r="F303" s="499" t="s">
        <v>473</v>
      </c>
      <c r="G303" s="499" t="s">
        <v>193</v>
      </c>
      <c r="H303" s="533">
        <f>H304</f>
        <v>142.406</v>
      </c>
      <c r="I303" s="536">
        <f>I304</f>
        <v>142.406</v>
      </c>
      <c r="J303" s="537">
        <f>J304</f>
        <v>142.406</v>
      </c>
      <c r="M303" s="739"/>
    </row>
    <row r="304" spans="1:13" ht="25.5" customHeight="1">
      <c r="A304" s="478">
        <v>286</v>
      </c>
      <c r="B304" s="485" t="s">
        <v>237</v>
      </c>
      <c r="C304" s="486" t="s">
        <v>62</v>
      </c>
      <c r="D304" s="499" t="s">
        <v>109</v>
      </c>
      <c r="E304" s="487" t="s">
        <v>130</v>
      </c>
      <c r="F304" s="499" t="s">
        <v>473</v>
      </c>
      <c r="G304" s="499" t="s">
        <v>194</v>
      </c>
      <c r="H304" s="533">
        <v>142.406</v>
      </c>
      <c r="I304" s="533">
        <v>142.406</v>
      </c>
      <c r="J304" s="534">
        <v>142.406</v>
      </c>
      <c r="M304" s="739"/>
    </row>
    <row r="305" spans="1:13" ht="57" customHeight="1">
      <c r="A305" s="478">
        <v>287</v>
      </c>
      <c r="B305" s="538" t="s">
        <v>988</v>
      </c>
      <c r="C305" s="486" t="s">
        <v>62</v>
      </c>
      <c r="D305" s="499" t="s">
        <v>109</v>
      </c>
      <c r="E305" s="487" t="s">
        <v>130</v>
      </c>
      <c r="F305" s="499" t="s">
        <v>989</v>
      </c>
      <c r="G305" s="499"/>
      <c r="H305" s="533">
        <f aca="true" t="shared" si="24" ref="H305:J306">H306</f>
        <v>78.632</v>
      </c>
      <c r="I305" s="536">
        <f t="shared" si="24"/>
        <v>74.7</v>
      </c>
      <c r="J305" s="537">
        <f t="shared" si="24"/>
        <v>74.7</v>
      </c>
      <c r="M305" s="739"/>
    </row>
    <row r="306" spans="1:13" ht="25.5" customHeight="1">
      <c r="A306" s="478">
        <v>288</v>
      </c>
      <c r="B306" s="491" t="s">
        <v>559</v>
      </c>
      <c r="C306" s="486" t="s">
        <v>62</v>
      </c>
      <c r="D306" s="499" t="s">
        <v>109</v>
      </c>
      <c r="E306" s="487" t="s">
        <v>130</v>
      </c>
      <c r="F306" s="499" t="s">
        <v>989</v>
      </c>
      <c r="G306" s="499" t="s">
        <v>193</v>
      </c>
      <c r="H306" s="533">
        <f t="shared" si="24"/>
        <v>78.632</v>
      </c>
      <c r="I306" s="536">
        <f t="shared" si="24"/>
        <v>74.7</v>
      </c>
      <c r="J306" s="537">
        <f t="shared" si="24"/>
        <v>74.7</v>
      </c>
      <c r="M306" s="739"/>
    </row>
    <row r="307" spans="1:13" ht="25.5" customHeight="1">
      <c r="A307" s="478">
        <v>289</v>
      </c>
      <c r="B307" s="485" t="s">
        <v>237</v>
      </c>
      <c r="C307" s="486" t="s">
        <v>62</v>
      </c>
      <c r="D307" s="499" t="s">
        <v>109</v>
      </c>
      <c r="E307" s="487" t="s">
        <v>130</v>
      </c>
      <c r="F307" s="499" t="s">
        <v>989</v>
      </c>
      <c r="G307" s="499" t="s">
        <v>194</v>
      </c>
      <c r="H307" s="533">
        <v>78.632</v>
      </c>
      <c r="I307" s="536">
        <v>74.7</v>
      </c>
      <c r="J307" s="537">
        <v>74.7</v>
      </c>
      <c r="M307" s="739"/>
    </row>
    <row r="308" spans="1:13" ht="63.75" customHeight="1">
      <c r="A308" s="478">
        <v>290</v>
      </c>
      <c r="B308" s="512" t="s">
        <v>888</v>
      </c>
      <c r="C308" s="486" t="s">
        <v>62</v>
      </c>
      <c r="D308" s="499" t="s">
        <v>109</v>
      </c>
      <c r="E308" s="487" t="s">
        <v>130</v>
      </c>
      <c r="F308" s="499" t="s">
        <v>857</v>
      </c>
      <c r="G308" s="499"/>
      <c r="H308" s="533">
        <f aca="true" t="shared" si="25" ref="H308:J309">H309</f>
        <v>20.02</v>
      </c>
      <c r="I308" s="536">
        <f t="shared" si="25"/>
        <v>0</v>
      </c>
      <c r="J308" s="537">
        <f t="shared" si="25"/>
        <v>0</v>
      </c>
      <c r="M308" s="739"/>
    </row>
    <row r="309" spans="1:13" ht="25.5" customHeight="1">
      <c r="A309" s="478">
        <v>291</v>
      </c>
      <c r="B309" s="491" t="s">
        <v>559</v>
      </c>
      <c r="C309" s="486" t="s">
        <v>62</v>
      </c>
      <c r="D309" s="499" t="s">
        <v>109</v>
      </c>
      <c r="E309" s="487" t="s">
        <v>130</v>
      </c>
      <c r="F309" s="499" t="s">
        <v>857</v>
      </c>
      <c r="G309" s="499" t="s">
        <v>193</v>
      </c>
      <c r="H309" s="533">
        <f t="shared" si="25"/>
        <v>20.02</v>
      </c>
      <c r="I309" s="536">
        <f t="shared" si="25"/>
        <v>0</v>
      </c>
      <c r="J309" s="537">
        <f t="shared" si="25"/>
        <v>0</v>
      </c>
      <c r="M309" s="739"/>
    </row>
    <row r="310" spans="1:10" ht="25.5" customHeight="1">
      <c r="A310" s="478">
        <v>292</v>
      </c>
      <c r="B310" s="485" t="s">
        <v>237</v>
      </c>
      <c r="C310" s="486" t="s">
        <v>62</v>
      </c>
      <c r="D310" s="499" t="s">
        <v>109</v>
      </c>
      <c r="E310" s="487" t="s">
        <v>130</v>
      </c>
      <c r="F310" s="499" t="s">
        <v>857</v>
      </c>
      <c r="G310" s="499" t="s">
        <v>194</v>
      </c>
      <c r="H310" s="533">
        <v>20.02</v>
      </c>
      <c r="I310" s="536">
        <v>0</v>
      </c>
      <c r="J310" s="537">
        <v>0</v>
      </c>
    </row>
    <row r="311" spans="1:10" ht="25.5" customHeight="1">
      <c r="A311" s="478">
        <v>293</v>
      </c>
      <c r="B311" s="512" t="s">
        <v>529</v>
      </c>
      <c r="C311" s="486" t="s">
        <v>62</v>
      </c>
      <c r="D311" s="499" t="s">
        <v>109</v>
      </c>
      <c r="E311" s="487" t="s">
        <v>26</v>
      </c>
      <c r="F311" s="499"/>
      <c r="G311" s="499"/>
      <c r="H311" s="533">
        <f>H312+H316</f>
        <v>4.5</v>
      </c>
      <c r="I311" s="533">
        <f aca="true" t="shared" si="26" ref="I311:J318">I312</f>
        <v>4.5</v>
      </c>
      <c r="J311" s="534">
        <f t="shared" si="26"/>
        <v>4.5</v>
      </c>
    </row>
    <row r="312" spans="1:10" ht="38.25" customHeight="1">
      <c r="A312" s="478">
        <v>294</v>
      </c>
      <c r="B312" s="512" t="s">
        <v>990</v>
      </c>
      <c r="C312" s="486" t="s">
        <v>62</v>
      </c>
      <c r="D312" s="499" t="s">
        <v>109</v>
      </c>
      <c r="E312" s="487" t="s">
        <v>26</v>
      </c>
      <c r="F312" s="499" t="s">
        <v>532</v>
      </c>
      <c r="G312" s="499"/>
      <c r="H312" s="533">
        <f>H313</f>
        <v>0</v>
      </c>
      <c r="I312" s="533">
        <f t="shared" si="26"/>
        <v>4.5</v>
      </c>
      <c r="J312" s="534">
        <f t="shared" si="26"/>
        <v>4.5</v>
      </c>
    </row>
    <row r="313" spans="1:10" ht="63.75" customHeight="1">
      <c r="A313" s="478">
        <v>295</v>
      </c>
      <c r="B313" s="539" t="s">
        <v>908</v>
      </c>
      <c r="C313" s="486" t="s">
        <v>62</v>
      </c>
      <c r="D313" s="499" t="s">
        <v>109</v>
      </c>
      <c r="E313" s="487" t="s">
        <v>26</v>
      </c>
      <c r="F313" s="499" t="s">
        <v>907</v>
      </c>
      <c r="G313" s="499"/>
      <c r="H313" s="533">
        <f>H314</f>
        <v>0</v>
      </c>
      <c r="I313" s="533">
        <f t="shared" si="26"/>
        <v>4.5</v>
      </c>
      <c r="J313" s="534">
        <f t="shared" si="26"/>
        <v>4.5</v>
      </c>
    </row>
    <row r="314" spans="1:10" ht="25.5" customHeight="1">
      <c r="A314" s="478">
        <v>296</v>
      </c>
      <c r="B314" s="491" t="s">
        <v>559</v>
      </c>
      <c r="C314" s="486" t="s">
        <v>62</v>
      </c>
      <c r="D314" s="499" t="s">
        <v>109</v>
      </c>
      <c r="E314" s="487" t="s">
        <v>26</v>
      </c>
      <c r="F314" s="499" t="s">
        <v>907</v>
      </c>
      <c r="G314" s="499" t="s">
        <v>193</v>
      </c>
      <c r="H314" s="533">
        <f>H315</f>
        <v>0</v>
      </c>
      <c r="I314" s="533">
        <f t="shared" si="26"/>
        <v>4.5</v>
      </c>
      <c r="J314" s="534">
        <f t="shared" si="26"/>
        <v>4.5</v>
      </c>
    </row>
    <row r="315" spans="1:10" ht="25.5" customHeight="1">
      <c r="A315" s="478">
        <v>297</v>
      </c>
      <c r="B315" s="485" t="s">
        <v>237</v>
      </c>
      <c r="C315" s="486" t="s">
        <v>62</v>
      </c>
      <c r="D315" s="499" t="s">
        <v>109</v>
      </c>
      <c r="E315" s="487" t="s">
        <v>26</v>
      </c>
      <c r="F315" s="499" t="s">
        <v>907</v>
      </c>
      <c r="G315" s="499" t="s">
        <v>194</v>
      </c>
      <c r="H315" s="533">
        <v>0</v>
      </c>
      <c r="I315" s="533">
        <v>4.5</v>
      </c>
      <c r="J315" s="534">
        <v>4.5</v>
      </c>
    </row>
    <row r="316" spans="1:10" ht="38.25" customHeight="1">
      <c r="A316" s="478">
        <v>298</v>
      </c>
      <c r="B316" s="512" t="s">
        <v>990</v>
      </c>
      <c r="C316" s="486" t="s">
        <v>62</v>
      </c>
      <c r="D316" s="499" t="s">
        <v>109</v>
      </c>
      <c r="E316" s="487" t="s">
        <v>26</v>
      </c>
      <c r="F316" s="499" t="s">
        <v>991</v>
      </c>
      <c r="G316" s="499"/>
      <c r="H316" s="533">
        <f>H317</f>
        <v>4.5</v>
      </c>
      <c r="I316" s="533">
        <f t="shared" si="26"/>
        <v>0</v>
      </c>
      <c r="J316" s="534">
        <f t="shared" si="26"/>
        <v>0</v>
      </c>
    </row>
    <row r="317" spans="1:10" ht="63.75" customHeight="1">
      <c r="A317" s="478">
        <v>299</v>
      </c>
      <c r="B317" s="539" t="s">
        <v>992</v>
      </c>
      <c r="C317" s="486" t="s">
        <v>62</v>
      </c>
      <c r="D317" s="499" t="s">
        <v>109</v>
      </c>
      <c r="E317" s="487" t="s">
        <v>26</v>
      </c>
      <c r="F317" s="499" t="s">
        <v>993</v>
      </c>
      <c r="G317" s="499"/>
      <c r="H317" s="533">
        <f>H318</f>
        <v>4.5</v>
      </c>
      <c r="I317" s="533">
        <f t="shared" si="26"/>
        <v>0</v>
      </c>
      <c r="J317" s="534">
        <f t="shared" si="26"/>
        <v>0</v>
      </c>
    </row>
    <row r="318" spans="1:10" ht="25.5" customHeight="1">
      <c r="A318" s="478">
        <v>300</v>
      </c>
      <c r="B318" s="491" t="s">
        <v>559</v>
      </c>
      <c r="C318" s="486" t="s">
        <v>62</v>
      </c>
      <c r="D318" s="499" t="s">
        <v>109</v>
      </c>
      <c r="E318" s="487" t="s">
        <v>26</v>
      </c>
      <c r="F318" s="499" t="s">
        <v>993</v>
      </c>
      <c r="G318" s="499" t="s">
        <v>193</v>
      </c>
      <c r="H318" s="533">
        <f>H319</f>
        <v>4.5</v>
      </c>
      <c r="I318" s="533">
        <f t="shared" si="26"/>
        <v>0</v>
      </c>
      <c r="J318" s="534">
        <f t="shared" si="26"/>
        <v>0</v>
      </c>
    </row>
    <row r="319" spans="1:10" ht="25.5" customHeight="1">
      <c r="A319" s="478">
        <v>301</v>
      </c>
      <c r="B319" s="485" t="s">
        <v>237</v>
      </c>
      <c r="C319" s="486" t="s">
        <v>62</v>
      </c>
      <c r="D319" s="499" t="s">
        <v>109</v>
      </c>
      <c r="E319" s="487" t="s">
        <v>26</v>
      </c>
      <c r="F319" s="499" t="s">
        <v>993</v>
      </c>
      <c r="G319" s="499" t="s">
        <v>194</v>
      </c>
      <c r="H319" s="533">
        <v>4.5</v>
      </c>
      <c r="I319" s="533">
        <v>0</v>
      </c>
      <c r="J319" s="534">
        <v>0</v>
      </c>
    </row>
    <row r="320" spans="1:10" ht="12.75" customHeight="1">
      <c r="A320" s="478">
        <v>302</v>
      </c>
      <c r="B320" s="485" t="s">
        <v>69</v>
      </c>
      <c r="C320" s="486" t="s">
        <v>62</v>
      </c>
      <c r="D320" s="487" t="s">
        <v>116</v>
      </c>
      <c r="E320" s="487" t="s">
        <v>8</v>
      </c>
      <c r="F320" s="487"/>
      <c r="G320" s="487"/>
      <c r="H320" s="488">
        <f>H321+H342+H354+H372+H334+H366</f>
        <v>58701.87952</v>
      </c>
      <c r="I320" s="489">
        <f>I321+I342+I354+I372+I334</f>
        <v>45158.895</v>
      </c>
      <c r="J320" s="490">
        <f>J321+J342+J354+J372+J334</f>
        <v>45159.494999999995</v>
      </c>
    </row>
    <row r="321" spans="1:10" ht="12.75" customHeight="1">
      <c r="A321" s="478">
        <v>303</v>
      </c>
      <c r="B321" s="509" t="s">
        <v>135</v>
      </c>
      <c r="C321" s="486" t="s">
        <v>62</v>
      </c>
      <c r="D321" s="487" t="s">
        <v>116</v>
      </c>
      <c r="E321" s="487" t="s">
        <v>155</v>
      </c>
      <c r="F321" s="487"/>
      <c r="G321" s="487"/>
      <c r="H321" s="488">
        <f>H322+H329</f>
        <v>2456.9</v>
      </c>
      <c r="I321" s="488">
        <f>I322+I329</f>
        <v>2368.8</v>
      </c>
      <c r="J321" s="492">
        <f>J322+J329</f>
        <v>2368.8</v>
      </c>
    </row>
    <row r="322" spans="1:10" ht="25.5" customHeight="1">
      <c r="A322" s="478">
        <v>304</v>
      </c>
      <c r="B322" s="485" t="s">
        <v>260</v>
      </c>
      <c r="C322" s="486" t="s">
        <v>62</v>
      </c>
      <c r="D322" s="487" t="s">
        <v>116</v>
      </c>
      <c r="E322" s="487" t="s">
        <v>155</v>
      </c>
      <c r="F322" s="487" t="s">
        <v>357</v>
      </c>
      <c r="G322" s="487"/>
      <c r="H322" s="488">
        <f aca="true" t="shared" si="27" ref="H322:J323">H323</f>
        <v>1062.5</v>
      </c>
      <c r="I322" s="489">
        <f t="shared" si="27"/>
        <v>974.4</v>
      </c>
      <c r="J322" s="490">
        <f t="shared" si="27"/>
        <v>974.4</v>
      </c>
    </row>
    <row r="323" spans="1:10" ht="25.5" customHeight="1">
      <c r="A323" s="478">
        <v>305</v>
      </c>
      <c r="B323" s="485" t="s">
        <v>242</v>
      </c>
      <c r="C323" s="486" t="s">
        <v>62</v>
      </c>
      <c r="D323" s="487" t="s">
        <v>116</v>
      </c>
      <c r="E323" s="487" t="s">
        <v>155</v>
      </c>
      <c r="F323" s="487" t="s">
        <v>389</v>
      </c>
      <c r="G323" s="487"/>
      <c r="H323" s="488">
        <f t="shared" si="27"/>
        <v>1062.5</v>
      </c>
      <c r="I323" s="489">
        <f t="shared" si="27"/>
        <v>974.4</v>
      </c>
      <c r="J323" s="490">
        <f t="shared" si="27"/>
        <v>974.4</v>
      </c>
    </row>
    <row r="324" spans="1:10" ht="89.25" customHeight="1">
      <c r="A324" s="478">
        <v>306</v>
      </c>
      <c r="B324" s="485" t="s">
        <v>518</v>
      </c>
      <c r="C324" s="486" t="s">
        <v>62</v>
      </c>
      <c r="D324" s="487" t="s">
        <v>116</v>
      </c>
      <c r="E324" s="487" t="s">
        <v>155</v>
      </c>
      <c r="F324" s="487" t="s">
        <v>390</v>
      </c>
      <c r="G324" s="487"/>
      <c r="H324" s="488">
        <f>H325+H327</f>
        <v>1062.5</v>
      </c>
      <c r="I324" s="489">
        <f>I325+I327</f>
        <v>974.4</v>
      </c>
      <c r="J324" s="490">
        <f>J325+J327</f>
        <v>974.4</v>
      </c>
    </row>
    <row r="325" spans="1:10" ht="51" customHeight="1">
      <c r="A325" s="478">
        <v>307</v>
      </c>
      <c r="B325" s="485" t="s">
        <v>259</v>
      </c>
      <c r="C325" s="486" t="s">
        <v>62</v>
      </c>
      <c r="D325" s="487" t="s">
        <v>116</v>
      </c>
      <c r="E325" s="487" t="s">
        <v>155</v>
      </c>
      <c r="F325" s="487" t="s">
        <v>390</v>
      </c>
      <c r="G325" s="487" t="s">
        <v>180</v>
      </c>
      <c r="H325" s="488">
        <f>H326</f>
        <v>972.1</v>
      </c>
      <c r="I325" s="489">
        <f>I326</f>
        <v>884</v>
      </c>
      <c r="J325" s="490">
        <f>J326</f>
        <v>884</v>
      </c>
    </row>
    <row r="326" spans="1:10" ht="25.5" customHeight="1">
      <c r="A326" s="478">
        <v>308</v>
      </c>
      <c r="B326" s="485" t="s">
        <v>214</v>
      </c>
      <c r="C326" s="486" t="s">
        <v>62</v>
      </c>
      <c r="D326" s="487" t="s">
        <v>116</v>
      </c>
      <c r="E326" s="487" t="s">
        <v>155</v>
      </c>
      <c r="F326" s="487" t="s">
        <v>390</v>
      </c>
      <c r="G326" s="487" t="s">
        <v>129</v>
      </c>
      <c r="H326" s="488">
        <v>972.1</v>
      </c>
      <c r="I326" s="488">
        <v>884</v>
      </c>
      <c r="J326" s="492">
        <v>884</v>
      </c>
    </row>
    <row r="327" spans="1:10" ht="25.5" customHeight="1">
      <c r="A327" s="478">
        <v>309</v>
      </c>
      <c r="B327" s="491" t="s">
        <v>559</v>
      </c>
      <c r="C327" s="486" t="s">
        <v>62</v>
      </c>
      <c r="D327" s="487" t="s">
        <v>116</v>
      </c>
      <c r="E327" s="487" t="s">
        <v>155</v>
      </c>
      <c r="F327" s="487" t="s">
        <v>390</v>
      </c>
      <c r="G327" s="487" t="s">
        <v>193</v>
      </c>
      <c r="H327" s="488">
        <f>H328</f>
        <v>90.4</v>
      </c>
      <c r="I327" s="489">
        <f>I328</f>
        <v>90.4</v>
      </c>
      <c r="J327" s="490">
        <f>J328</f>
        <v>90.4</v>
      </c>
    </row>
    <row r="328" spans="1:10" ht="25.5" customHeight="1">
      <c r="A328" s="478">
        <v>310</v>
      </c>
      <c r="B328" s="485" t="s">
        <v>237</v>
      </c>
      <c r="C328" s="486" t="s">
        <v>62</v>
      </c>
      <c r="D328" s="487" t="s">
        <v>116</v>
      </c>
      <c r="E328" s="487" t="s">
        <v>155</v>
      </c>
      <c r="F328" s="487" t="s">
        <v>390</v>
      </c>
      <c r="G328" s="487" t="s">
        <v>194</v>
      </c>
      <c r="H328" s="488">
        <v>90.4</v>
      </c>
      <c r="I328" s="489">
        <v>90.4</v>
      </c>
      <c r="J328" s="490">
        <v>90.4</v>
      </c>
    </row>
    <row r="329" spans="1:10" ht="12.75" customHeight="1">
      <c r="A329" s="478">
        <v>311</v>
      </c>
      <c r="B329" s="485" t="s">
        <v>189</v>
      </c>
      <c r="C329" s="486" t="s">
        <v>62</v>
      </c>
      <c r="D329" s="487" t="s">
        <v>116</v>
      </c>
      <c r="E329" s="487" t="s">
        <v>155</v>
      </c>
      <c r="F329" s="487" t="s">
        <v>343</v>
      </c>
      <c r="G329" s="487"/>
      <c r="H329" s="488">
        <f aca="true" t="shared" si="28" ref="H329:J332">H330</f>
        <v>1394.4</v>
      </c>
      <c r="I329" s="488">
        <f t="shared" si="28"/>
        <v>1394.4</v>
      </c>
      <c r="J329" s="492">
        <f t="shared" si="28"/>
        <v>1394.4</v>
      </c>
    </row>
    <row r="330" spans="1:10" ht="12.75" customHeight="1">
      <c r="A330" s="478">
        <v>312</v>
      </c>
      <c r="B330" s="485" t="s">
        <v>450</v>
      </c>
      <c r="C330" s="486" t="s">
        <v>62</v>
      </c>
      <c r="D330" s="487" t="s">
        <v>116</v>
      </c>
      <c r="E330" s="487" t="s">
        <v>155</v>
      </c>
      <c r="F330" s="487" t="s">
        <v>451</v>
      </c>
      <c r="G330" s="487"/>
      <c r="H330" s="488">
        <f t="shared" si="28"/>
        <v>1394.4</v>
      </c>
      <c r="I330" s="488">
        <f t="shared" si="28"/>
        <v>1394.4</v>
      </c>
      <c r="J330" s="492">
        <f t="shared" si="28"/>
        <v>1394.4</v>
      </c>
    </row>
    <row r="331" spans="1:10" ht="76.5" customHeight="1">
      <c r="A331" s="478">
        <v>313</v>
      </c>
      <c r="B331" s="485" t="s">
        <v>794</v>
      </c>
      <c r="C331" s="486" t="s">
        <v>62</v>
      </c>
      <c r="D331" s="487" t="s">
        <v>116</v>
      </c>
      <c r="E331" s="487" t="s">
        <v>155</v>
      </c>
      <c r="F331" s="487" t="s">
        <v>795</v>
      </c>
      <c r="G331" s="487"/>
      <c r="H331" s="488">
        <f t="shared" si="28"/>
        <v>1394.4</v>
      </c>
      <c r="I331" s="488">
        <f t="shared" si="28"/>
        <v>1394.4</v>
      </c>
      <c r="J331" s="492">
        <f t="shared" si="28"/>
        <v>1394.4</v>
      </c>
    </row>
    <row r="332" spans="1:10" ht="12.75" customHeight="1">
      <c r="A332" s="478">
        <v>314</v>
      </c>
      <c r="B332" s="485" t="s">
        <v>195</v>
      </c>
      <c r="C332" s="486" t="s">
        <v>62</v>
      </c>
      <c r="D332" s="487" t="s">
        <v>116</v>
      </c>
      <c r="E332" s="487" t="s">
        <v>155</v>
      </c>
      <c r="F332" s="487" t="s">
        <v>795</v>
      </c>
      <c r="G332" s="487" t="s">
        <v>196</v>
      </c>
      <c r="H332" s="488">
        <f t="shared" si="28"/>
        <v>1394.4</v>
      </c>
      <c r="I332" s="488">
        <f t="shared" si="28"/>
        <v>1394.4</v>
      </c>
      <c r="J332" s="492">
        <f t="shared" si="28"/>
        <v>1394.4</v>
      </c>
    </row>
    <row r="333" spans="1:10" ht="38.25" customHeight="1">
      <c r="A333" s="478">
        <v>315</v>
      </c>
      <c r="B333" s="485" t="s">
        <v>565</v>
      </c>
      <c r="C333" s="486" t="s">
        <v>62</v>
      </c>
      <c r="D333" s="487" t="s">
        <v>116</v>
      </c>
      <c r="E333" s="487" t="s">
        <v>155</v>
      </c>
      <c r="F333" s="487" t="s">
        <v>795</v>
      </c>
      <c r="G333" s="487" t="s">
        <v>208</v>
      </c>
      <c r="H333" s="488">
        <v>1394.4</v>
      </c>
      <c r="I333" s="488">
        <v>1394.4</v>
      </c>
      <c r="J333" s="492">
        <v>1394.4</v>
      </c>
    </row>
    <row r="334" spans="1:10" ht="12.75" customHeight="1">
      <c r="A334" s="478">
        <v>316</v>
      </c>
      <c r="B334" s="509" t="s">
        <v>777</v>
      </c>
      <c r="C334" s="486" t="s">
        <v>62</v>
      </c>
      <c r="D334" s="499" t="s">
        <v>116</v>
      </c>
      <c r="E334" s="499" t="s">
        <v>113</v>
      </c>
      <c r="F334" s="499"/>
      <c r="G334" s="499"/>
      <c r="H334" s="533">
        <f aca="true" t="shared" si="29" ref="H334:J336">H335</f>
        <v>2499.5</v>
      </c>
      <c r="I334" s="533">
        <f t="shared" si="29"/>
        <v>2309.7</v>
      </c>
      <c r="J334" s="534">
        <f t="shared" si="29"/>
        <v>2309.7</v>
      </c>
    </row>
    <row r="335" spans="1:10" ht="12.75" customHeight="1">
      <c r="A335" s="478">
        <v>317</v>
      </c>
      <c r="B335" s="485" t="s">
        <v>189</v>
      </c>
      <c r="C335" s="486" t="s">
        <v>62</v>
      </c>
      <c r="D335" s="487" t="s">
        <v>116</v>
      </c>
      <c r="E335" s="487" t="s">
        <v>113</v>
      </c>
      <c r="F335" s="487" t="s">
        <v>343</v>
      </c>
      <c r="G335" s="487"/>
      <c r="H335" s="488">
        <f t="shared" si="29"/>
        <v>2499.5</v>
      </c>
      <c r="I335" s="488">
        <f t="shared" si="29"/>
        <v>2309.7</v>
      </c>
      <c r="J335" s="492">
        <f t="shared" si="29"/>
        <v>2309.7</v>
      </c>
    </row>
    <row r="336" spans="1:10" ht="38.25" customHeight="1">
      <c r="A336" s="478">
        <v>318</v>
      </c>
      <c r="B336" s="485" t="s">
        <v>221</v>
      </c>
      <c r="C336" s="486" t="s">
        <v>62</v>
      </c>
      <c r="D336" s="487" t="s">
        <v>116</v>
      </c>
      <c r="E336" s="487" t="s">
        <v>113</v>
      </c>
      <c r="F336" s="487" t="s">
        <v>382</v>
      </c>
      <c r="G336" s="487"/>
      <c r="H336" s="488">
        <f t="shared" si="29"/>
        <v>2499.5</v>
      </c>
      <c r="I336" s="488">
        <f t="shared" si="29"/>
        <v>2309.7</v>
      </c>
      <c r="J336" s="492">
        <f t="shared" si="29"/>
        <v>2309.7</v>
      </c>
    </row>
    <row r="337" spans="1:10" ht="63.75" customHeight="1">
      <c r="A337" s="478">
        <v>319</v>
      </c>
      <c r="B337" s="485" t="s">
        <v>889</v>
      </c>
      <c r="C337" s="486" t="s">
        <v>62</v>
      </c>
      <c r="D337" s="487" t="s">
        <v>116</v>
      </c>
      <c r="E337" s="487" t="s">
        <v>113</v>
      </c>
      <c r="F337" s="487" t="s">
        <v>778</v>
      </c>
      <c r="G337" s="487"/>
      <c r="H337" s="488">
        <f>H338+H340</f>
        <v>2499.5</v>
      </c>
      <c r="I337" s="488">
        <f>I338+I340</f>
        <v>2309.7</v>
      </c>
      <c r="J337" s="492">
        <f>J338+J340</f>
        <v>2309.7</v>
      </c>
    </row>
    <row r="338" spans="1:10" s="593" customFormat="1" ht="51" customHeight="1">
      <c r="A338" s="478">
        <v>320</v>
      </c>
      <c r="B338" s="485" t="s">
        <v>259</v>
      </c>
      <c r="C338" s="486" t="s">
        <v>62</v>
      </c>
      <c r="D338" s="487" t="s">
        <v>116</v>
      </c>
      <c r="E338" s="487" t="s">
        <v>113</v>
      </c>
      <c r="F338" s="487" t="s">
        <v>778</v>
      </c>
      <c r="G338" s="487" t="s">
        <v>180</v>
      </c>
      <c r="H338" s="488">
        <f>H339</f>
        <v>2259.5</v>
      </c>
      <c r="I338" s="489">
        <f>I339</f>
        <v>2309.7</v>
      </c>
      <c r="J338" s="490">
        <f>J339</f>
        <v>2309.7</v>
      </c>
    </row>
    <row r="339" spans="1:10" s="593" customFormat="1" ht="25.5" customHeight="1">
      <c r="A339" s="478">
        <v>321</v>
      </c>
      <c r="B339" s="485" t="s">
        <v>214</v>
      </c>
      <c r="C339" s="486" t="s">
        <v>62</v>
      </c>
      <c r="D339" s="487" t="s">
        <v>116</v>
      </c>
      <c r="E339" s="487" t="s">
        <v>113</v>
      </c>
      <c r="F339" s="487" t="s">
        <v>778</v>
      </c>
      <c r="G339" s="487" t="s">
        <v>129</v>
      </c>
      <c r="H339" s="488">
        <v>2259.5</v>
      </c>
      <c r="I339" s="488">
        <v>2309.7</v>
      </c>
      <c r="J339" s="492">
        <v>2309.7</v>
      </c>
    </row>
    <row r="340" spans="1:10" s="593" customFormat="1" ht="25.5" customHeight="1">
      <c r="A340" s="478">
        <v>322</v>
      </c>
      <c r="B340" s="491" t="s">
        <v>559</v>
      </c>
      <c r="C340" s="486" t="s">
        <v>62</v>
      </c>
      <c r="D340" s="487" t="s">
        <v>116</v>
      </c>
      <c r="E340" s="487" t="s">
        <v>113</v>
      </c>
      <c r="F340" s="487" t="s">
        <v>778</v>
      </c>
      <c r="G340" s="487" t="s">
        <v>193</v>
      </c>
      <c r="H340" s="488">
        <f>H341</f>
        <v>240</v>
      </c>
      <c r="I340" s="489">
        <f>I341</f>
        <v>0</v>
      </c>
      <c r="J340" s="490">
        <f>J341</f>
        <v>0</v>
      </c>
    </row>
    <row r="341" spans="1:10" s="593" customFormat="1" ht="25.5" customHeight="1">
      <c r="A341" s="478">
        <v>323</v>
      </c>
      <c r="B341" s="485" t="s">
        <v>237</v>
      </c>
      <c r="C341" s="486" t="s">
        <v>62</v>
      </c>
      <c r="D341" s="487" t="s">
        <v>116</v>
      </c>
      <c r="E341" s="487" t="s">
        <v>113</v>
      </c>
      <c r="F341" s="487" t="s">
        <v>778</v>
      </c>
      <c r="G341" s="487" t="s">
        <v>194</v>
      </c>
      <c r="H341" s="488">
        <v>240</v>
      </c>
      <c r="I341" s="489">
        <v>0</v>
      </c>
      <c r="J341" s="490">
        <v>0</v>
      </c>
    </row>
    <row r="342" spans="1:10" ht="12.75">
      <c r="A342" s="478">
        <v>324</v>
      </c>
      <c r="B342" s="509" t="s">
        <v>126</v>
      </c>
      <c r="C342" s="486" t="s">
        <v>62</v>
      </c>
      <c r="D342" s="499" t="s">
        <v>116</v>
      </c>
      <c r="E342" s="499" t="s">
        <v>112</v>
      </c>
      <c r="F342" s="499"/>
      <c r="G342" s="499"/>
      <c r="H342" s="533">
        <f aca="true" t="shared" si="30" ref="H342:J343">H343</f>
        <v>36327.24432</v>
      </c>
      <c r="I342" s="536">
        <f t="shared" si="30"/>
        <v>38742.7</v>
      </c>
      <c r="J342" s="537">
        <f t="shared" si="30"/>
        <v>38742.7</v>
      </c>
    </row>
    <row r="343" spans="1:10" ht="25.5">
      <c r="A343" s="478">
        <v>325</v>
      </c>
      <c r="B343" s="535" t="s">
        <v>271</v>
      </c>
      <c r="C343" s="486" t="s">
        <v>62</v>
      </c>
      <c r="D343" s="499" t="s">
        <v>116</v>
      </c>
      <c r="E343" s="499" t="s">
        <v>112</v>
      </c>
      <c r="F343" s="499" t="s">
        <v>352</v>
      </c>
      <c r="G343" s="499"/>
      <c r="H343" s="533">
        <f t="shared" si="30"/>
        <v>36327.24432</v>
      </c>
      <c r="I343" s="536">
        <f t="shared" si="30"/>
        <v>38742.7</v>
      </c>
      <c r="J343" s="537">
        <f t="shared" si="30"/>
        <v>38742.7</v>
      </c>
    </row>
    <row r="344" spans="1:10" ht="25.5">
      <c r="A344" s="478">
        <v>326</v>
      </c>
      <c r="B344" s="509" t="s">
        <v>298</v>
      </c>
      <c r="C344" s="486" t="s">
        <v>62</v>
      </c>
      <c r="D344" s="499" t="s">
        <v>116</v>
      </c>
      <c r="E344" s="499" t="s">
        <v>112</v>
      </c>
      <c r="F344" s="499" t="s">
        <v>353</v>
      </c>
      <c r="G344" s="499"/>
      <c r="H344" s="533">
        <f>H345+H351+H348</f>
        <v>36327.24432</v>
      </c>
      <c r="I344" s="533">
        <f>I345+I351</f>
        <v>38742.7</v>
      </c>
      <c r="J344" s="534">
        <f>J345+J351</f>
        <v>38742.7</v>
      </c>
    </row>
    <row r="345" spans="1:10" ht="76.5">
      <c r="A345" s="478">
        <v>327</v>
      </c>
      <c r="B345" s="509" t="s">
        <v>476</v>
      </c>
      <c r="C345" s="486" t="s">
        <v>62</v>
      </c>
      <c r="D345" s="499" t="s">
        <v>116</v>
      </c>
      <c r="E345" s="499" t="s">
        <v>112</v>
      </c>
      <c r="F345" s="499" t="s">
        <v>477</v>
      </c>
      <c r="G345" s="499"/>
      <c r="H345" s="533">
        <f>H347</f>
        <v>29875.965959999998</v>
      </c>
      <c r="I345" s="536">
        <f>I347</f>
        <v>33888.7</v>
      </c>
      <c r="J345" s="537">
        <f>J347</f>
        <v>33888.7</v>
      </c>
    </row>
    <row r="346" spans="1:10" ht="25.5">
      <c r="A346" s="478">
        <v>328</v>
      </c>
      <c r="B346" s="491" t="s">
        <v>559</v>
      </c>
      <c r="C346" s="486" t="s">
        <v>62</v>
      </c>
      <c r="D346" s="499" t="s">
        <v>116</v>
      </c>
      <c r="E346" s="499" t="s">
        <v>112</v>
      </c>
      <c r="F346" s="499" t="s">
        <v>477</v>
      </c>
      <c r="G346" s="499" t="s">
        <v>193</v>
      </c>
      <c r="H346" s="533">
        <f>H347</f>
        <v>29875.965959999998</v>
      </c>
      <c r="I346" s="536">
        <f>I347</f>
        <v>33888.7</v>
      </c>
      <c r="J346" s="537">
        <f>J347</f>
        <v>33888.7</v>
      </c>
    </row>
    <row r="347" spans="1:10" ht="25.5">
      <c r="A347" s="478">
        <v>329</v>
      </c>
      <c r="B347" s="485" t="s">
        <v>237</v>
      </c>
      <c r="C347" s="486" t="s">
        <v>62</v>
      </c>
      <c r="D347" s="499" t="s">
        <v>116</v>
      </c>
      <c r="E347" s="499" t="s">
        <v>112</v>
      </c>
      <c r="F347" s="499" t="s">
        <v>477</v>
      </c>
      <c r="G347" s="499" t="s">
        <v>194</v>
      </c>
      <c r="H347" s="533">
        <f>33888.7-4012.73404</f>
        <v>29875.965959999998</v>
      </c>
      <c r="I347" s="533">
        <v>33888.7</v>
      </c>
      <c r="J347" s="534">
        <v>33888.7</v>
      </c>
    </row>
    <row r="348" spans="1:10" ht="102">
      <c r="A348" s="478">
        <v>330</v>
      </c>
      <c r="B348" s="485" t="s">
        <v>1081</v>
      </c>
      <c r="C348" s="486" t="s">
        <v>62</v>
      </c>
      <c r="D348" s="499" t="s">
        <v>116</v>
      </c>
      <c r="E348" s="499" t="s">
        <v>112</v>
      </c>
      <c r="F348" s="499" t="s">
        <v>1082</v>
      </c>
      <c r="G348" s="499"/>
      <c r="H348" s="533">
        <f>H349</f>
        <v>4256.1113</v>
      </c>
      <c r="I348" s="533">
        <v>0</v>
      </c>
      <c r="J348" s="534">
        <v>0</v>
      </c>
    </row>
    <row r="349" spans="1:10" ht="12.75">
      <c r="A349" s="478">
        <v>331</v>
      </c>
      <c r="B349" s="485" t="s">
        <v>195</v>
      </c>
      <c r="C349" s="486" t="s">
        <v>62</v>
      </c>
      <c r="D349" s="499" t="s">
        <v>116</v>
      </c>
      <c r="E349" s="499" t="s">
        <v>112</v>
      </c>
      <c r="F349" s="499" t="s">
        <v>1082</v>
      </c>
      <c r="G349" s="499" t="s">
        <v>196</v>
      </c>
      <c r="H349" s="533">
        <f>H350</f>
        <v>4256.1113</v>
      </c>
      <c r="I349" s="533">
        <v>0</v>
      </c>
      <c r="J349" s="534">
        <v>0</v>
      </c>
    </row>
    <row r="350" spans="1:10" ht="38.25">
      <c r="A350" s="478">
        <v>332</v>
      </c>
      <c r="B350" s="485" t="s">
        <v>565</v>
      </c>
      <c r="C350" s="486" t="s">
        <v>62</v>
      </c>
      <c r="D350" s="499" t="s">
        <v>116</v>
      </c>
      <c r="E350" s="499" t="s">
        <v>112</v>
      </c>
      <c r="F350" s="499" t="s">
        <v>1082</v>
      </c>
      <c r="G350" s="499" t="s">
        <v>208</v>
      </c>
      <c r="H350" s="533">
        <v>4256.1113</v>
      </c>
      <c r="I350" s="533">
        <v>0</v>
      </c>
      <c r="J350" s="534">
        <v>0</v>
      </c>
    </row>
    <row r="351" spans="1:10" ht="89.25">
      <c r="A351" s="478">
        <v>333</v>
      </c>
      <c r="B351" s="485" t="s">
        <v>299</v>
      </c>
      <c r="C351" s="486" t="s">
        <v>62</v>
      </c>
      <c r="D351" s="499" t="s">
        <v>116</v>
      </c>
      <c r="E351" s="499" t="s">
        <v>112</v>
      </c>
      <c r="F351" s="499" t="s">
        <v>354</v>
      </c>
      <c r="G351" s="499"/>
      <c r="H351" s="533">
        <f aca="true" t="shared" si="31" ref="H351:J352">H352</f>
        <v>2195.16706</v>
      </c>
      <c r="I351" s="533">
        <f t="shared" si="31"/>
        <v>4854</v>
      </c>
      <c r="J351" s="534">
        <f t="shared" si="31"/>
        <v>4854</v>
      </c>
    </row>
    <row r="352" spans="1:10" ht="12.75">
      <c r="A352" s="478">
        <v>334</v>
      </c>
      <c r="B352" s="485" t="s">
        <v>195</v>
      </c>
      <c r="C352" s="486" t="s">
        <v>62</v>
      </c>
      <c r="D352" s="499" t="s">
        <v>116</v>
      </c>
      <c r="E352" s="499" t="s">
        <v>112</v>
      </c>
      <c r="F352" s="499" t="s">
        <v>354</v>
      </c>
      <c r="G352" s="499" t="s">
        <v>196</v>
      </c>
      <c r="H352" s="533">
        <f t="shared" si="31"/>
        <v>2195.16706</v>
      </c>
      <c r="I352" s="533">
        <f t="shared" si="31"/>
        <v>4854</v>
      </c>
      <c r="J352" s="534">
        <f t="shared" si="31"/>
        <v>4854</v>
      </c>
    </row>
    <row r="353" spans="1:10" ht="38.25">
      <c r="A353" s="478">
        <v>335</v>
      </c>
      <c r="B353" s="485" t="s">
        <v>565</v>
      </c>
      <c r="C353" s="486" t="s">
        <v>62</v>
      </c>
      <c r="D353" s="499" t="s">
        <v>116</v>
      </c>
      <c r="E353" s="499" t="s">
        <v>112</v>
      </c>
      <c r="F353" s="499" t="s">
        <v>354</v>
      </c>
      <c r="G353" s="499" t="s">
        <v>208</v>
      </c>
      <c r="H353" s="533">
        <f>2943.28182-748.11476</f>
        <v>2195.16706</v>
      </c>
      <c r="I353" s="533">
        <v>4854</v>
      </c>
      <c r="J353" s="534">
        <v>4854</v>
      </c>
    </row>
    <row r="354" spans="1:10" ht="12.75" customHeight="1">
      <c r="A354" s="478">
        <v>336</v>
      </c>
      <c r="B354" s="509" t="s">
        <v>163</v>
      </c>
      <c r="C354" s="486" t="s">
        <v>62</v>
      </c>
      <c r="D354" s="499" t="s">
        <v>116</v>
      </c>
      <c r="E354" s="487" t="s">
        <v>115</v>
      </c>
      <c r="F354" s="499"/>
      <c r="G354" s="499"/>
      <c r="H354" s="533">
        <f aca="true" t="shared" si="32" ref="H354:J358">H355</f>
        <v>15235.5242</v>
      </c>
      <c r="I354" s="533">
        <f t="shared" si="32"/>
        <v>19.899999999999864</v>
      </c>
      <c r="J354" s="534">
        <f t="shared" si="32"/>
        <v>20.5</v>
      </c>
    </row>
    <row r="355" spans="1:10" ht="25.5" customHeight="1">
      <c r="A355" s="478">
        <v>337</v>
      </c>
      <c r="B355" s="509" t="s">
        <v>272</v>
      </c>
      <c r="C355" s="486" t="s">
        <v>62</v>
      </c>
      <c r="D355" s="499" t="s">
        <v>116</v>
      </c>
      <c r="E355" s="487" t="s">
        <v>115</v>
      </c>
      <c r="F355" s="499" t="s">
        <v>352</v>
      </c>
      <c r="G355" s="499"/>
      <c r="H355" s="533">
        <f t="shared" si="32"/>
        <v>15235.5242</v>
      </c>
      <c r="I355" s="533">
        <f t="shared" si="32"/>
        <v>19.899999999999864</v>
      </c>
      <c r="J355" s="534">
        <f t="shared" si="32"/>
        <v>20.5</v>
      </c>
    </row>
    <row r="356" spans="1:10" ht="12.75" customHeight="1">
      <c r="A356" s="478">
        <v>338</v>
      </c>
      <c r="B356" s="509" t="s">
        <v>281</v>
      </c>
      <c r="C356" s="486" t="s">
        <v>62</v>
      </c>
      <c r="D356" s="499" t="s">
        <v>116</v>
      </c>
      <c r="E356" s="487" t="s">
        <v>115</v>
      </c>
      <c r="F356" s="499" t="s">
        <v>355</v>
      </c>
      <c r="G356" s="499"/>
      <c r="H356" s="533">
        <f>H357+H360+H363</f>
        <v>15235.5242</v>
      </c>
      <c r="I356" s="533">
        <f>I357+I360+I363</f>
        <v>19.899999999999864</v>
      </c>
      <c r="J356" s="534">
        <f>J357+J360+J363</f>
        <v>20.5</v>
      </c>
    </row>
    <row r="357" spans="1:10" ht="76.5" customHeight="1">
      <c r="A357" s="478">
        <v>339</v>
      </c>
      <c r="B357" s="509" t="s">
        <v>285</v>
      </c>
      <c r="C357" s="486" t="s">
        <v>62</v>
      </c>
      <c r="D357" s="499" t="s">
        <v>116</v>
      </c>
      <c r="E357" s="487" t="s">
        <v>115</v>
      </c>
      <c r="F357" s="499" t="s">
        <v>356</v>
      </c>
      <c r="G357" s="499"/>
      <c r="H357" s="533">
        <f t="shared" si="32"/>
        <v>428.0962</v>
      </c>
      <c r="I357" s="536">
        <f t="shared" si="32"/>
        <v>19.899999999999864</v>
      </c>
      <c r="J357" s="537">
        <f t="shared" si="32"/>
        <v>20.5</v>
      </c>
    </row>
    <row r="358" spans="1:10" ht="25.5" customHeight="1">
      <c r="A358" s="478">
        <v>340</v>
      </c>
      <c r="B358" s="491" t="s">
        <v>559</v>
      </c>
      <c r="C358" s="486" t="s">
        <v>62</v>
      </c>
      <c r="D358" s="499" t="s">
        <v>116</v>
      </c>
      <c r="E358" s="487" t="s">
        <v>115</v>
      </c>
      <c r="F358" s="499" t="s">
        <v>356</v>
      </c>
      <c r="G358" s="499" t="s">
        <v>193</v>
      </c>
      <c r="H358" s="533">
        <f t="shared" si="32"/>
        <v>428.0962</v>
      </c>
      <c r="I358" s="536">
        <f t="shared" si="32"/>
        <v>19.899999999999864</v>
      </c>
      <c r="J358" s="537">
        <f t="shared" si="32"/>
        <v>20.5</v>
      </c>
    </row>
    <row r="359" spans="1:13" ht="25.5" customHeight="1">
      <c r="A359" s="478">
        <v>341</v>
      </c>
      <c r="B359" s="485" t="s">
        <v>237</v>
      </c>
      <c r="C359" s="486" t="s">
        <v>62</v>
      </c>
      <c r="D359" s="499" t="s">
        <v>116</v>
      </c>
      <c r="E359" s="487" t="s">
        <v>115</v>
      </c>
      <c r="F359" s="499" t="s">
        <v>356</v>
      </c>
      <c r="G359" s="499" t="s">
        <v>194</v>
      </c>
      <c r="H359" s="533">
        <v>428.0962</v>
      </c>
      <c r="I359" s="536">
        <f>1359.8-1339.9</f>
        <v>19.899999999999864</v>
      </c>
      <c r="J359" s="537">
        <f>1396.7-1376.2</f>
        <v>20.5</v>
      </c>
      <c r="L359" s="741"/>
      <c r="M359" s="741"/>
    </row>
    <row r="360" spans="1:13" ht="51" customHeight="1">
      <c r="A360" s="478">
        <v>342</v>
      </c>
      <c r="B360" s="485" t="s">
        <v>994</v>
      </c>
      <c r="C360" s="486" t="s">
        <v>62</v>
      </c>
      <c r="D360" s="499" t="s">
        <v>116</v>
      </c>
      <c r="E360" s="487" t="s">
        <v>115</v>
      </c>
      <c r="F360" s="499" t="s">
        <v>995</v>
      </c>
      <c r="G360" s="499"/>
      <c r="H360" s="533">
        <f>H361</f>
        <v>11798.328</v>
      </c>
      <c r="I360" s="536">
        <v>0</v>
      </c>
      <c r="J360" s="537">
        <v>0</v>
      </c>
      <c r="L360" s="741"/>
      <c r="M360" s="741"/>
    </row>
    <row r="361" spans="1:13" ht="25.5" customHeight="1">
      <c r="A361" s="478">
        <v>343</v>
      </c>
      <c r="B361" s="491" t="s">
        <v>559</v>
      </c>
      <c r="C361" s="486" t="s">
        <v>62</v>
      </c>
      <c r="D361" s="499" t="s">
        <v>116</v>
      </c>
      <c r="E361" s="487" t="s">
        <v>115</v>
      </c>
      <c r="F361" s="499" t="s">
        <v>995</v>
      </c>
      <c r="G361" s="499" t="s">
        <v>193</v>
      </c>
      <c r="H361" s="533">
        <f>H362</f>
        <v>11798.328</v>
      </c>
      <c r="I361" s="536">
        <v>0</v>
      </c>
      <c r="J361" s="537">
        <v>0</v>
      </c>
      <c r="L361" s="741"/>
      <c r="M361" s="741"/>
    </row>
    <row r="362" spans="1:13" ht="25.5" customHeight="1">
      <c r="A362" s="478">
        <v>344</v>
      </c>
      <c r="B362" s="485" t="s">
        <v>237</v>
      </c>
      <c r="C362" s="486" t="s">
        <v>62</v>
      </c>
      <c r="D362" s="499" t="s">
        <v>116</v>
      </c>
      <c r="E362" s="487" t="s">
        <v>115</v>
      </c>
      <c r="F362" s="499" t="s">
        <v>995</v>
      </c>
      <c r="G362" s="499" t="s">
        <v>194</v>
      </c>
      <c r="H362" s="533">
        <v>11798.328</v>
      </c>
      <c r="I362" s="536">
        <v>0</v>
      </c>
      <c r="J362" s="537">
        <v>0</v>
      </c>
      <c r="K362" s="742"/>
      <c r="L362" s="741"/>
      <c r="M362" s="741"/>
    </row>
    <row r="363" spans="1:13" ht="78" customHeight="1">
      <c r="A363" s="478">
        <v>345</v>
      </c>
      <c r="B363" s="485" t="s">
        <v>1060</v>
      </c>
      <c r="C363" s="486" t="s">
        <v>62</v>
      </c>
      <c r="D363" s="499" t="s">
        <v>116</v>
      </c>
      <c r="E363" s="487" t="s">
        <v>115</v>
      </c>
      <c r="F363" s="499" t="s">
        <v>1059</v>
      </c>
      <c r="G363" s="499"/>
      <c r="H363" s="533">
        <f>H364</f>
        <v>3009.1</v>
      </c>
      <c r="I363" s="536">
        <v>0</v>
      </c>
      <c r="J363" s="537">
        <v>0</v>
      </c>
      <c r="K363" s="742"/>
      <c r="L363" s="741"/>
      <c r="M363" s="741"/>
    </row>
    <row r="364" spans="1:13" ht="25.5" customHeight="1">
      <c r="A364" s="478">
        <v>346</v>
      </c>
      <c r="B364" s="491" t="s">
        <v>559</v>
      </c>
      <c r="C364" s="486" t="s">
        <v>62</v>
      </c>
      <c r="D364" s="499" t="s">
        <v>116</v>
      </c>
      <c r="E364" s="487" t="s">
        <v>115</v>
      </c>
      <c r="F364" s="499" t="s">
        <v>1059</v>
      </c>
      <c r="G364" s="499" t="s">
        <v>193</v>
      </c>
      <c r="H364" s="533">
        <f>H365</f>
        <v>3009.1</v>
      </c>
      <c r="I364" s="536">
        <v>0</v>
      </c>
      <c r="J364" s="537">
        <v>0</v>
      </c>
      <c r="K364" s="742"/>
      <c r="L364" s="741"/>
      <c r="M364" s="741"/>
    </row>
    <row r="365" spans="1:13" ht="25.5" customHeight="1">
      <c r="A365" s="478">
        <v>347</v>
      </c>
      <c r="B365" s="485" t="s">
        <v>237</v>
      </c>
      <c r="C365" s="486" t="s">
        <v>62</v>
      </c>
      <c r="D365" s="499" t="s">
        <v>116</v>
      </c>
      <c r="E365" s="487" t="s">
        <v>115</v>
      </c>
      <c r="F365" s="499" t="s">
        <v>1059</v>
      </c>
      <c r="G365" s="499" t="s">
        <v>194</v>
      </c>
      <c r="H365" s="533">
        <v>3009.1</v>
      </c>
      <c r="I365" s="536">
        <v>0</v>
      </c>
      <c r="J365" s="537">
        <v>0</v>
      </c>
      <c r="K365" s="742"/>
      <c r="L365" s="741"/>
      <c r="M365" s="741"/>
    </row>
    <row r="366" spans="1:13" ht="12.75" customHeight="1">
      <c r="A366" s="478">
        <v>348</v>
      </c>
      <c r="B366" s="462" t="s">
        <v>953</v>
      </c>
      <c r="C366" s="486" t="s">
        <v>62</v>
      </c>
      <c r="D366" s="499" t="s">
        <v>116</v>
      </c>
      <c r="E366" s="487" t="s">
        <v>130</v>
      </c>
      <c r="F366" s="499"/>
      <c r="G366" s="499"/>
      <c r="H366" s="533">
        <f>H367</f>
        <v>412.284</v>
      </c>
      <c r="I366" s="536">
        <f aca="true" t="shared" si="33" ref="I366:J370">I367</f>
        <v>0</v>
      </c>
      <c r="J366" s="537">
        <f t="shared" si="33"/>
        <v>0</v>
      </c>
      <c r="K366" s="742"/>
      <c r="L366" s="741"/>
      <c r="M366" s="741"/>
    </row>
    <row r="367" spans="1:13" ht="38.25" customHeight="1">
      <c r="A367" s="478">
        <v>349</v>
      </c>
      <c r="B367" s="485" t="s">
        <v>779</v>
      </c>
      <c r="C367" s="486" t="s">
        <v>62</v>
      </c>
      <c r="D367" s="499" t="s">
        <v>116</v>
      </c>
      <c r="E367" s="487" t="s">
        <v>130</v>
      </c>
      <c r="F367" s="499" t="s">
        <v>350</v>
      </c>
      <c r="G367" s="499"/>
      <c r="H367" s="533">
        <f>H368</f>
        <v>412.284</v>
      </c>
      <c r="I367" s="536">
        <f t="shared" si="33"/>
        <v>0</v>
      </c>
      <c r="J367" s="537">
        <f t="shared" si="33"/>
        <v>0</v>
      </c>
      <c r="K367" s="742"/>
      <c r="L367" s="741"/>
      <c r="M367" s="741"/>
    </row>
    <row r="368" spans="1:13" ht="12.75" customHeight="1">
      <c r="A368" s="478">
        <v>350</v>
      </c>
      <c r="B368" s="485" t="s">
        <v>996</v>
      </c>
      <c r="C368" s="486" t="s">
        <v>62</v>
      </c>
      <c r="D368" s="499" t="s">
        <v>116</v>
      </c>
      <c r="E368" s="487" t="s">
        <v>130</v>
      </c>
      <c r="F368" s="499" t="s">
        <v>997</v>
      </c>
      <c r="G368" s="499"/>
      <c r="H368" s="533">
        <f>H369</f>
        <v>412.284</v>
      </c>
      <c r="I368" s="536">
        <f t="shared" si="33"/>
        <v>0</v>
      </c>
      <c r="J368" s="537">
        <f t="shared" si="33"/>
        <v>0</v>
      </c>
      <c r="K368" s="742"/>
      <c r="L368" s="741"/>
      <c r="M368" s="741"/>
    </row>
    <row r="369" spans="1:13" ht="76.5" customHeight="1">
      <c r="A369" s="478">
        <v>351</v>
      </c>
      <c r="B369" s="485" t="s">
        <v>998</v>
      </c>
      <c r="C369" s="486" t="s">
        <v>62</v>
      </c>
      <c r="D369" s="499" t="s">
        <v>116</v>
      </c>
      <c r="E369" s="487" t="s">
        <v>130</v>
      </c>
      <c r="F369" s="499" t="s">
        <v>999</v>
      </c>
      <c r="G369" s="499"/>
      <c r="H369" s="533">
        <f>H370</f>
        <v>412.284</v>
      </c>
      <c r="I369" s="536">
        <f t="shared" si="33"/>
        <v>0</v>
      </c>
      <c r="J369" s="537">
        <f t="shared" si="33"/>
        <v>0</v>
      </c>
      <c r="K369" s="742"/>
      <c r="L369" s="741"/>
      <c r="M369" s="741"/>
    </row>
    <row r="370" spans="1:13" ht="25.5" customHeight="1">
      <c r="A370" s="478">
        <v>352</v>
      </c>
      <c r="B370" s="491" t="s">
        <v>559</v>
      </c>
      <c r="C370" s="486" t="s">
        <v>62</v>
      </c>
      <c r="D370" s="499" t="s">
        <v>116</v>
      </c>
      <c r="E370" s="487" t="s">
        <v>130</v>
      </c>
      <c r="F370" s="499" t="s">
        <v>999</v>
      </c>
      <c r="G370" s="499" t="s">
        <v>193</v>
      </c>
      <c r="H370" s="533">
        <f>H371</f>
        <v>412.284</v>
      </c>
      <c r="I370" s="536">
        <f t="shared" si="33"/>
        <v>0</v>
      </c>
      <c r="J370" s="537">
        <f t="shared" si="33"/>
        <v>0</v>
      </c>
      <c r="K370" s="742"/>
      <c r="L370" s="741"/>
      <c r="M370" s="741"/>
    </row>
    <row r="371" spans="1:13" ht="25.5" customHeight="1">
      <c r="A371" s="478">
        <v>353</v>
      </c>
      <c r="B371" s="485" t="s">
        <v>237</v>
      </c>
      <c r="C371" s="486" t="s">
        <v>62</v>
      </c>
      <c r="D371" s="499" t="s">
        <v>116</v>
      </c>
      <c r="E371" s="487" t="s">
        <v>130</v>
      </c>
      <c r="F371" s="499" t="s">
        <v>999</v>
      </c>
      <c r="G371" s="499" t="s">
        <v>194</v>
      </c>
      <c r="H371" s="533">
        <v>412.284</v>
      </c>
      <c r="I371" s="536">
        <v>0</v>
      </c>
      <c r="J371" s="537">
        <v>0</v>
      </c>
      <c r="K371" s="742"/>
      <c r="L371" s="741"/>
      <c r="M371" s="741"/>
    </row>
    <row r="372" spans="1:10" ht="12.75" customHeight="1">
      <c r="A372" s="478">
        <v>354</v>
      </c>
      <c r="B372" s="512" t="s">
        <v>276</v>
      </c>
      <c r="C372" s="486" t="s">
        <v>62</v>
      </c>
      <c r="D372" s="499" t="s">
        <v>116</v>
      </c>
      <c r="E372" s="487" t="s">
        <v>131</v>
      </c>
      <c r="F372" s="499"/>
      <c r="G372" s="499"/>
      <c r="H372" s="533">
        <f>H378+H373</f>
        <v>1770.427</v>
      </c>
      <c r="I372" s="536">
        <f>I378+I373</f>
        <v>1717.7949999999998</v>
      </c>
      <c r="J372" s="537">
        <f>J378+J373</f>
        <v>1717.7949999999998</v>
      </c>
    </row>
    <row r="373" spans="1:10" ht="25.5" customHeight="1">
      <c r="A373" s="478">
        <v>355</v>
      </c>
      <c r="B373" s="485" t="s">
        <v>262</v>
      </c>
      <c r="C373" s="486" t="s">
        <v>62</v>
      </c>
      <c r="D373" s="487" t="s">
        <v>116</v>
      </c>
      <c r="E373" s="487" t="s">
        <v>131</v>
      </c>
      <c r="F373" s="487" t="s">
        <v>328</v>
      </c>
      <c r="G373" s="499"/>
      <c r="H373" s="533">
        <f>H374</f>
        <v>200.1</v>
      </c>
      <c r="I373" s="533">
        <f>I374</f>
        <v>200.1</v>
      </c>
      <c r="J373" s="534">
        <f>J374</f>
        <v>200.1</v>
      </c>
    </row>
    <row r="374" spans="1:10" ht="38.25" customHeight="1">
      <c r="A374" s="478">
        <v>356</v>
      </c>
      <c r="B374" s="485" t="s">
        <v>704</v>
      </c>
      <c r="C374" s="486" t="s">
        <v>62</v>
      </c>
      <c r="D374" s="487" t="s">
        <v>116</v>
      </c>
      <c r="E374" s="487" t="s">
        <v>131</v>
      </c>
      <c r="F374" s="487" t="s">
        <v>705</v>
      </c>
      <c r="G374" s="487"/>
      <c r="H374" s="488">
        <f aca="true" t="shared" si="34" ref="H374:J376">H375</f>
        <v>200.1</v>
      </c>
      <c r="I374" s="489">
        <f t="shared" si="34"/>
        <v>200.1</v>
      </c>
      <c r="J374" s="490">
        <f t="shared" si="34"/>
        <v>200.1</v>
      </c>
    </row>
    <row r="375" spans="1:10" ht="89.25" customHeight="1">
      <c r="A375" s="478">
        <v>357</v>
      </c>
      <c r="B375" s="485" t="s">
        <v>706</v>
      </c>
      <c r="C375" s="486" t="s">
        <v>62</v>
      </c>
      <c r="D375" s="487" t="s">
        <v>116</v>
      </c>
      <c r="E375" s="487" t="s">
        <v>131</v>
      </c>
      <c r="F375" s="487" t="s">
        <v>707</v>
      </c>
      <c r="G375" s="487"/>
      <c r="H375" s="488">
        <f t="shared" si="34"/>
        <v>200.1</v>
      </c>
      <c r="I375" s="489">
        <f t="shared" si="34"/>
        <v>200.1</v>
      </c>
      <c r="J375" s="490">
        <f t="shared" si="34"/>
        <v>200.1</v>
      </c>
    </row>
    <row r="376" spans="1:10" ht="25.5" customHeight="1">
      <c r="A376" s="478">
        <v>358</v>
      </c>
      <c r="B376" s="491" t="s">
        <v>559</v>
      </c>
      <c r="C376" s="486" t="s">
        <v>62</v>
      </c>
      <c r="D376" s="487" t="s">
        <v>116</v>
      </c>
      <c r="E376" s="487" t="s">
        <v>131</v>
      </c>
      <c r="F376" s="487" t="s">
        <v>707</v>
      </c>
      <c r="G376" s="487" t="s">
        <v>193</v>
      </c>
      <c r="H376" s="488">
        <f t="shared" si="34"/>
        <v>200.1</v>
      </c>
      <c r="I376" s="489">
        <f t="shared" si="34"/>
        <v>200.1</v>
      </c>
      <c r="J376" s="490">
        <f t="shared" si="34"/>
        <v>200.1</v>
      </c>
    </row>
    <row r="377" spans="1:10" ht="25.5" customHeight="1">
      <c r="A377" s="478">
        <v>359</v>
      </c>
      <c r="B377" s="485" t="s">
        <v>237</v>
      </c>
      <c r="C377" s="486" t="s">
        <v>62</v>
      </c>
      <c r="D377" s="487" t="s">
        <v>116</v>
      </c>
      <c r="E377" s="487" t="s">
        <v>131</v>
      </c>
      <c r="F377" s="487" t="s">
        <v>707</v>
      </c>
      <c r="G377" s="487" t="s">
        <v>194</v>
      </c>
      <c r="H377" s="488">
        <v>200.1</v>
      </c>
      <c r="I377" s="488">
        <v>200.1</v>
      </c>
      <c r="J377" s="492">
        <v>200.1</v>
      </c>
    </row>
    <row r="378" spans="1:10" ht="25.5" customHeight="1">
      <c r="A378" s="478">
        <v>360</v>
      </c>
      <c r="B378" s="485" t="s">
        <v>543</v>
      </c>
      <c r="C378" s="486" t="s">
        <v>62</v>
      </c>
      <c r="D378" s="487" t="s">
        <v>116</v>
      </c>
      <c r="E378" s="487" t="s">
        <v>131</v>
      </c>
      <c r="F378" s="487" t="s">
        <v>391</v>
      </c>
      <c r="G378" s="487"/>
      <c r="H378" s="488">
        <f aca="true" t="shared" si="35" ref="H378:J380">H379</f>
        <v>1570.327</v>
      </c>
      <c r="I378" s="489">
        <f t="shared" si="35"/>
        <v>1517.695</v>
      </c>
      <c r="J378" s="490">
        <f t="shared" si="35"/>
        <v>1517.695</v>
      </c>
    </row>
    <row r="379" spans="1:10" ht="51" customHeight="1">
      <c r="A379" s="478">
        <v>361</v>
      </c>
      <c r="B379" s="485" t="s">
        <v>890</v>
      </c>
      <c r="C379" s="486" t="s">
        <v>62</v>
      </c>
      <c r="D379" s="487" t="s">
        <v>116</v>
      </c>
      <c r="E379" s="487" t="s">
        <v>131</v>
      </c>
      <c r="F379" s="487" t="s">
        <v>544</v>
      </c>
      <c r="G379" s="487"/>
      <c r="H379" s="488">
        <f t="shared" si="35"/>
        <v>1570.327</v>
      </c>
      <c r="I379" s="489">
        <f t="shared" si="35"/>
        <v>1517.695</v>
      </c>
      <c r="J379" s="490">
        <f t="shared" si="35"/>
        <v>1517.695</v>
      </c>
    </row>
    <row r="380" spans="1:10" ht="12.75" customHeight="1">
      <c r="A380" s="478">
        <v>362</v>
      </c>
      <c r="B380" s="485" t="s">
        <v>195</v>
      </c>
      <c r="C380" s="486" t="s">
        <v>62</v>
      </c>
      <c r="D380" s="487" t="s">
        <v>116</v>
      </c>
      <c r="E380" s="487" t="s">
        <v>131</v>
      </c>
      <c r="F380" s="487" t="s">
        <v>544</v>
      </c>
      <c r="G380" s="487" t="s">
        <v>196</v>
      </c>
      <c r="H380" s="488">
        <f t="shared" si="35"/>
        <v>1570.327</v>
      </c>
      <c r="I380" s="489">
        <f t="shared" si="35"/>
        <v>1517.695</v>
      </c>
      <c r="J380" s="490">
        <f t="shared" si="35"/>
        <v>1517.695</v>
      </c>
    </row>
    <row r="381" spans="1:10" ht="38.25" customHeight="1">
      <c r="A381" s="478">
        <v>363</v>
      </c>
      <c r="B381" s="485" t="s">
        <v>565</v>
      </c>
      <c r="C381" s="486" t="s">
        <v>62</v>
      </c>
      <c r="D381" s="487" t="s">
        <v>116</v>
      </c>
      <c r="E381" s="487" t="s">
        <v>131</v>
      </c>
      <c r="F381" s="487" t="s">
        <v>544</v>
      </c>
      <c r="G381" s="487" t="s">
        <v>208</v>
      </c>
      <c r="H381" s="488">
        <f>1517.695+52.632</f>
        <v>1570.327</v>
      </c>
      <c r="I381" s="488">
        <v>1517.695</v>
      </c>
      <c r="J381" s="492">
        <v>1517.695</v>
      </c>
    </row>
    <row r="382" spans="1:10" ht="12.75" customHeight="1">
      <c r="A382" s="478">
        <v>364</v>
      </c>
      <c r="B382" s="485" t="s">
        <v>100</v>
      </c>
      <c r="C382" s="486" t="s">
        <v>62</v>
      </c>
      <c r="D382" s="487" t="s">
        <v>155</v>
      </c>
      <c r="E382" s="487" t="s">
        <v>8</v>
      </c>
      <c r="F382" s="487"/>
      <c r="G382" s="487"/>
      <c r="H382" s="488">
        <f>H389+H398+H383</f>
        <v>77321.58611999999</v>
      </c>
      <c r="I382" s="488">
        <f>I389+I398+I383</f>
        <v>74408.761</v>
      </c>
      <c r="J382" s="492">
        <f>J389+J398+J383</f>
        <v>74408.761</v>
      </c>
    </row>
    <row r="383" spans="1:10" ht="12.75" customHeight="1">
      <c r="A383" s="478">
        <v>365</v>
      </c>
      <c r="B383" s="485" t="s">
        <v>416</v>
      </c>
      <c r="C383" s="486" t="s">
        <v>62</v>
      </c>
      <c r="D383" s="487" t="s">
        <v>155</v>
      </c>
      <c r="E383" s="487" t="s">
        <v>11</v>
      </c>
      <c r="F383" s="487"/>
      <c r="G383" s="487"/>
      <c r="H383" s="489">
        <f>H384</f>
        <v>1010</v>
      </c>
      <c r="I383" s="489">
        <f>I384</f>
        <v>1090</v>
      </c>
      <c r="J383" s="492">
        <f>J384</f>
        <v>1090</v>
      </c>
    </row>
    <row r="384" spans="1:10" ht="25.5" customHeight="1">
      <c r="A384" s="478">
        <v>366</v>
      </c>
      <c r="B384" s="509" t="s">
        <v>256</v>
      </c>
      <c r="C384" s="486" t="s">
        <v>62</v>
      </c>
      <c r="D384" s="487" t="s">
        <v>155</v>
      </c>
      <c r="E384" s="487" t="s">
        <v>11</v>
      </c>
      <c r="F384" s="487" t="s">
        <v>328</v>
      </c>
      <c r="G384" s="487"/>
      <c r="H384" s="489">
        <f>H385</f>
        <v>1010</v>
      </c>
      <c r="I384" s="489">
        <f aca="true" t="shared" si="36" ref="I384:J387">I385</f>
        <v>1090</v>
      </c>
      <c r="J384" s="492">
        <f t="shared" si="36"/>
        <v>1090</v>
      </c>
    </row>
    <row r="385" spans="1:10" ht="25.5" customHeight="1">
      <c r="A385" s="478">
        <v>367</v>
      </c>
      <c r="B385" s="509" t="s">
        <v>211</v>
      </c>
      <c r="C385" s="486" t="s">
        <v>62</v>
      </c>
      <c r="D385" s="487" t="s">
        <v>155</v>
      </c>
      <c r="E385" s="487" t="s">
        <v>11</v>
      </c>
      <c r="F385" s="487" t="s">
        <v>329</v>
      </c>
      <c r="G385" s="487"/>
      <c r="H385" s="489">
        <f>H386</f>
        <v>1010</v>
      </c>
      <c r="I385" s="489">
        <f t="shared" si="36"/>
        <v>1090</v>
      </c>
      <c r="J385" s="492">
        <f t="shared" si="36"/>
        <v>1090</v>
      </c>
    </row>
    <row r="386" spans="1:10" ht="63.75" customHeight="1">
      <c r="A386" s="478">
        <v>368</v>
      </c>
      <c r="B386" s="485" t="s">
        <v>789</v>
      </c>
      <c r="C386" s="486" t="s">
        <v>62</v>
      </c>
      <c r="D386" s="487" t="s">
        <v>155</v>
      </c>
      <c r="E386" s="487" t="s">
        <v>11</v>
      </c>
      <c r="F386" s="487" t="s">
        <v>415</v>
      </c>
      <c r="G386" s="487"/>
      <c r="H386" s="489">
        <f>H387</f>
        <v>1010</v>
      </c>
      <c r="I386" s="489">
        <f t="shared" si="36"/>
        <v>1090</v>
      </c>
      <c r="J386" s="492">
        <f t="shared" si="36"/>
        <v>1090</v>
      </c>
    </row>
    <row r="387" spans="1:10" ht="25.5" customHeight="1">
      <c r="A387" s="478">
        <v>369</v>
      </c>
      <c r="B387" s="491" t="s">
        <v>559</v>
      </c>
      <c r="C387" s="486" t="s">
        <v>62</v>
      </c>
      <c r="D387" s="487" t="s">
        <v>155</v>
      </c>
      <c r="E387" s="487" t="s">
        <v>11</v>
      </c>
      <c r="F387" s="487" t="s">
        <v>415</v>
      </c>
      <c r="G387" s="487" t="s">
        <v>193</v>
      </c>
      <c r="H387" s="489">
        <f>H388</f>
        <v>1010</v>
      </c>
      <c r="I387" s="489">
        <f t="shared" si="36"/>
        <v>1090</v>
      </c>
      <c r="J387" s="492">
        <f t="shared" si="36"/>
        <v>1090</v>
      </c>
    </row>
    <row r="388" spans="1:10" ht="25.5" customHeight="1">
      <c r="A388" s="478">
        <v>370</v>
      </c>
      <c r="B388" s="485" t="s">
        <v>237</v>
      </c>
      <c r="C388" s="486" t="s">
        <v>62</v>
      </c>
      <c r="D388" s="487" t="s">
        <v>155</v>
      </c>
      <c r="E388" s="487" t="s">
        <v>11</v>
      </c>
      <c r="F388" s="487" t="s">
        <v>415</v>
      </c>
      <c r="G388" s="487" t="s">
        <v>194</v>
      </c>
      <c r="H388" s="489">
        <v>1010</v>
      </c>
      <c r="I388" s="489">
        <v>1090</v>
      </c>
      <c r="J388" s="492">
        <v>1090</v>
      </c>
    </row>
    <row r="389" spans="1:10" ht="12.75" customHeight="1">
      <c r="A389" s="478">
        <v>371</v>
      </c>
      <c r="B389" s="485" t="s">
        <v>101</v>
      </c>
      <c r="C389" s="486" t="s">
        <v>62</v>
      </c>
      <c r="D389" s="487" t="s">
        <v>155</v>
      </c>
      <c r="E389" s="487" t="s">
        <v>151</v>
      </c>
      <c r="F389" s="487"/>
      <c r="G389" s="487"/>
      <c r="H389" s="488">
        <f aca="true" t="shared" si="37" ref="H389:J390">H390</f>
        <v>62494</v>
      </c>
      <c r="I389" s="489">
        <f t="shared" si="37"/>
        <v>62494</v>
      </c>
      <c r="J389" s="490">
        <f t="shared" si="37"/>
        <v>62494</v>
      </c>
    </row>
    <row r="390" spans="1:10" ht="38.25" customHeight="1">
      <c r="A390" s="478">
        <v>372</v>
      </c>
      <c r="B390" s="485" t="s">
        <v>690</v>
      </c>
      <c r="C390" s="486" t="s">
        <v>62</v>
      </c>
      <c r="D390" s="487" t="s">
        <v>155</v>
      </c>
      <c r="E390" s="487" t="s">
        <v>151</v>
      </c>
      <c r="F390" s="487" t="s">
        <v>350</v>
      </c>
      <c r="G390" s="487"/>
      <c r="H390" s="488">
        <f>H391</f>
        <v>62494</v>
      </c>
      <c r="I390" s="489">
        <f t="shared" si="37"/>
        <v>62494</v>
      </c>
      <c r="J390" s="490">
        <f t="shared" si="37"/>
        <v>62494</v>
      </c>
    </row>
    <row r="391" spans="1:10" ht="38.25" customHeight="1">
      <c r="A391" s="478">
        <v>373</v>
      </c>
      <c r="B391" s="485" t="s">
        <v>294</v>
      </c>
      <c r="C391" s="486" t="s">
        <v>62</v>
      </c>
      <c r="D391" s="487" t="s">
        <v>155</v>
      </c>
      <c r="E391" s="487" t="s">
        <v>151</v>
      </c>
      <c r="F391" s="487" t="s">
        <v>392</v>
      </c>
      <c r="G391" s="487"/>
      <c r="H391" s="488">
        <f>H395+H392</f>
        <v>62494</v>
      </c>
      <c r="I391" s="488">
        <f>I395+I392</f>
        <v>62494</v>
      </c>
      <c r="J391" s="492">
        <f>J395+J392</f>
        <v>62494</v>
      </c>
    </row>
    <row r="392" spans="1:10" ht="124.5" customHeight="1">
      <c r="A392" s="478">
        <v>374</v>
      </c>
      <c r="B392" s="485" t="s">
        <v>1036</v>
      </c>
      <c r="C392" s="486" t="s">
        <v>62</v>
      </c>
      <c r="D392" s="487" t="s">
        <v>155</v>
      </c>
      <c r="E392" s="487" t="s">
        <v>151</v>
      </c>
      <c r="F392" s="487" t="s">
        <v>393</v>
      </c>
      <c r="G392" s="487"/>
      <c r="H392" s="488">
        <f aca="true" t="shared" si="38" ref="H392:J393">H393</f>
        <v>30760.7</v>
      </c>
      <c r="I392" s="489">
        <f t="shared" si="38"/>
        <v>30760.7</v>
      </c>
      <c r="J392" s="490">
        <f t="shared" si="38"/>
        <v>30760.7</v>
      </c>
    </row>
    <row r="393" spans="1:10" ht="12.75" customHeight="1">
      <c r="A393" s="478">
        <v>375</v>
      </c>
      <c r="B393" s="485" t="s">
        <v>195</v>
      </c>
      <c r="C393" s="486" t="s">
        <v>62</v>
      </c>
      <c r="D393" s="487" t="s">
        <v>155</v>
      </c>
      <c r="E393" s="487" t="s">
        <v>151</v>
      </c>
      <c r="F393" s="487" t="s">
        <v>393</v>
      </c>
      <c r="G393" s="487" t="s">
        <v>196</v>
      </c>
      <c r="H393" s="488">
        <f t="shared" si="38"/>
        <v>30760.7</v>
      </c>
      <c r="I393" s="489">
        <f t="shared" si="38"/>
        <v>30760.7</v>
      </c>
      <c r="J393" s="490">
        <f t="shared" si="38"/>
        <v>30760.7</v>
      </c>
    </row>
    <row r="394" spans="1:10" ht="38.25" customHeight="1">
      <c r="A394" s="478">
        <v>376</v>
      </c>
      <c r="B394" s="485" t="s">
        <v>565</v>
      </c>
      <c r="C394" s="486" t="s">
        <v>62</v>
      </c>
      <c r="D394" s="487" t="s">
        <v>155</v>
      </c>
      <c r="E394" s="487" t="s">
        <v>151</v>
      </c>
      <c r="F394" s="487" t="s">
        <v>393</v>
      </c>
      <c r="G394" s="487" t="s">
        <v>208</v>
      </c>
      <c r="H394" s="488">
        <v>30760.7</v>
      </c>
      <c r="I394" s="488">
        <v>30760.7</v>
      </c>
      <c r="J394" s="492">
        <v>30760.7</v>
      </c>
    </row>
    <row r="395" spans="1:10" ht="153" customHeight="1">
      <c r="A395" s="478">
        <v>377</v>
      </c>
      <c r="B395" s="485" t="s">
        <v>1037</v>
      </c>
      <c r="C395" s="486" t="s">
        <v>62</v>
      </c>
      <c r="D395" s="487" t="s">
        <v>155</v>
      </c>
      <c r="E395" s="487" t="s">
        <v>151</v>
      </c>
      <c r="F395" s="487" t="s">
        <v>414</v>
      </c>
      <c r="G395" s="487"/>
      <c r="H395" s="488">
        <f aca="true" t="shared" si="39" ref="H395:J396">H396</f>
        <v>31733.3</v>
      </c>
      <c r="I395" s="489">
        <f t="shared" si="39"/>
        <v>31733.3</v>
      </c>
      <c r="J395" s="490">
        <f t="shared" si="39"/>
        <v>31733.3</v>
      </c>
    </row>
    <row r="396" spans="1:10" ht="12.75" customHeight="1">
      <c r="A396" s="478">
        <v>378</v>
      </c>
      <c r="B396" s="485" t="s">
        <v>195</v>
      </c>
      <c r="C396" s="486" t="s">
        <v>62</v>
      </c>
      <c r="D396" s="487" t="s">
        <v>155</v>
      </c>
      <c r="E396" s="487" t="s">
        <v>151</v>
      </c>
      <c r="F396" s="487" t="s">
        <v>414</v>
      </c>
      <c r="G396" s="487" t="s">
        <v>196</v>
      </c>
      <c r="H396" s="488">
        <f t="shared" si="39"/>
        <v>31733.3</v>
      </c>
      <c r="I396" s="489">
        <f t="shared" si="39"/>
        <v>31733.3</v>
      </c>
      <c r="J396" s="490">
        <f t="shared" si="39"/>
        <v>31733.3</v>
      </c>
    </row>
    <row r="397" spans="1:10" ht="38.25" customHeight="1">
      <c r="A397" s="478">
        <v>379</v>
      </c>
      <c r="B397" s="485" t="s">
        <v>565</v>
      </c>
      <c r="C397" s="486" t="s">
        <v>62</v>
      </c>
      <c r="D397" s="487" t="s">
        <v>155</v>
      </c>
      <c r="E397" s="487" t="s">
        <v>151</v>
      </c>
      <c r="F397" s="487" t="s">
        <v>414</v>
      </c>
      <c r="G397" s="487" t="s">
        <v>208</v>
      </c>
      <c r="H397" s="488">
        <v>31733.3</v>
      </c>
      <c r="I397" s="489">
        <v>31733.3</v>
      </c>
      <c r="J397" s="490">
        <v>31733.3</v>
      </c>
    </row>
    <row r="398" spans="1:10" ht="12.75" customHeight="1">
      <c r="A398" s="478">
        <v>380</v>
      </c>
      <c r="B398" s="540" t="s">
        <v>209</v>
      </c>
      <c r="C398" s="486" t="s">
        <v>62</v>
      </c>
      <c r="D398" s="487" t="s">
        <v>155</v>
      </c>
      <c r="E398" s="487" t="s">
        <v>155</v>
      </c>
      <c r="F398" s="499"/>
      <c r="G398" s="499"/>
      <c r="H398" s="533">
        <f>H399+H415</f>
        <v>13817.58612</v>
      </c>
      <c r="I398" s="533">
        <f>I399+I415</f>
        <v>10824.760999999999</v>
      </c>
      <c r="J398" s="534">
        <f>J399+J415</f>
        <v>10824.760999999999</v>
      </c>
    </row>
    <row r="399" spans="1:10" ht="48" customHeight="1">
      <c r="A399" s="478">
        <v>381</v>
      </c>
      <c r="B399" s="485" t="s">
        <v>690</v>
      </c>
      <c r="C399" s="486" t="s">
        <v>62</v>
      </c>
      <c r="D399" s="487" t="s">
        <v>155</v>
      </c>
      <c r="E399" s="487" t="s">
        <v>155</v>
      </c>
      <c r="F399" s="487" t="s">
        <v>350</v>
      </c>
      <c r="G399" s="487"/>
      <c r="H399" s="488">
        <f>H400+H404</f>
        <v>12551.39334</v>
      </c>
      <c r="I399" s="488">
        <f>I400+I404</f>
        <v>10521.128999999999</v>
      </c>
      <c r="J399" s="492">
        <f>J400+J404</f>
        <v>10521.128999999999</v>
      </c>
    </row>
    <row r="400" spans="1:10" ht="38.25" customHeight="1">
      <c r="A400" s="478">
        <v>382</v>
      </c>
      <c r="B400" s="535" t="s">
        <v>1064</v>
      </c>
      <c r="C400" s="486" t="s">
        <v>62</v>
      </c>
      <c r="D400" s="487" t="s">
        <v>155</v>
      </c>
      <c r="E400" s="487" t="s">
        <v>155</v>
      </c>
      <c r="F400" s="499" t="s">
        <v>392</v>
      </c>
      <c r="G400" s="499"/>
      <c r="H400" s="488">
        <f aca="true" t="shared" si="40" ref="H400:J402">H401</f>
        <v>453.04537</v>
      </c>
      <c r="I400" s="488">
        <f t="shared" si="40"/>
        <v>0</v>
      </c>
      <c r="J400" s="492">
        <f t="shared" si="40"/>
        <v>0</v>
      </c>
    </row>
    <row r="401" spans="1:10" ht="174.75" customHeight="1">
      <c r="A401" s="478">
        <v>383</v>
      </c>
      <c r="B401" s="531" t="s">
        <v>1063</v>
      </c>
      <c r="C401" s="486" t="s">
        <v>62</v>
      </c>
      <c r="D401" s="487" t="s">
        <v>155</v>
      </c>
      <c r="E401" s="487" t="s">
        <v>155</v>
      </c>
      <c r="F401" s="499" t="s">
        <v>1062</v>
      </c>
      <c r="G401" s="499"/>
      <c r="H401" s="488">
        <f t="shared" si="40"/>
        <v>453.04537</v>
      </c>
      <c r="I401" s="488">
        <f t="shared" si="40"/>
        <v>0</v>
      </c>
      <c r="J401" s="492">
        <f t="shared" si="40"/>
        <v>0</v>
      </c>
    </row>
    <row r="402" spans="1:10" ht="16.5" customHeight="1">
      <c r="A402" s="478">
        <v>384</v>
      </c>
      <c r="B402" s="491" t="s">
        <v>195</v>
      </c>
      <c r="C402" s="486" t="s">
        <v>62</v>
      </c>
      <c r="D402" s="487" t="s">
        <v>155</v>
      </c>
      <c r="E402" s="487" t="s">
        <v>155</v>
      </c>
      <c r="F402" s="499" t="s">
        <v>1062</v>
      </c>
      <c r="G402" s="499" t="s">
        <v>196</v>
      </c>
      <c r="H402" s="488">
        <f t="shared" si="40"/>
        <v>453.04537</v>
      </c>
      <c r="I402" s="489">
        <f t="shared" si="40"/>
        <v>0</v>
      </c>
      <c r="J402" s="490">
        <f t="shared" si="40"/>
        <v>0</v>
      </c>
    </row>
    <row r="403" spans="1:10" ht="24" customHeight="1">
      <c r="A403" s="478">
        <v>385</v>
      </c>
      <c r="B403" s="531" t="s">
        <v>197</v>
      </c>
      <c r="C403" s="486" t="s">
        <v>62</v>
      </c>
      <c r="D403" s="487" t="s">
        <v>155</v>
      </c>
      <c r="E403" s="487" t="s">
        <v>155</v>
      </c>
      <c r="F403" s="499" t="s">
        <v>1062</v>
      </c>
      <c r="G403" s="499" t="s">
        <v>198</v>
      </c>
      <c r="H403" s="488">
        <v>453.04537</v>
      </c>
      <c r="I403" s="488">
        <v>0</v>
      </c>
      <c r="J403" s="492">
        <v>0</v>
      </c>
    </row>
    <row r="404" spans="1:10" ht="25.5" customHeight="1">
      <c r="A404" s="478">
        <v>386</v>
      </c>
      <c r="B404" s="535" t="s">
        <v>241</v>
      </c>
      <c r="C404" s="486" t="s">
        <v>62</v>
      </c>
      <c r="D404" s="487" t="s">
        <v>155</v>
      </c>
      <c r="E404" s="487" t="s">
        <v>155</v>
      </c>
      <c r="F404" s="499" t="s">
        <v>351</v>
      </c>
      <c r="G404" s="499"/>
      <c r="H404" s="488">
        <f>H405+H412</f>
        <v>12098.34797</v>
      </c>
      <c r="I404" s="489">
        <f>I405</f>
        <v>10521.128999999999</v>
      </c>
      <c r="J404" s="490">
        <f>J405</f>
        <v>10521.128999999999</v>
      </c>
    </row>
    <row r="405" spans="1:10" ht="76.5" customHeight="1">
      <c r="A405" s="478">
        <v>387</v>
      </c>
      <c r="B405" s="509" t="s">
        <v>693</v>
      </c>
      <c r="C405" s="486" t="s">
        <v>62</v>
      </c>
      <c r="D405" s="487" t="s">
        <v>155</v>
      </c>
      <c r="E405" s="487" t="s">
        <v>155</v>
      </c>
      <c r="F405" s="499" t="s">
        <v>360</v>
      </c>
      <c r="G405" s="499"/>
      <c r="H405" s="488">
        <f>H406+H408+H410</f>
        <v>11926.05167</v>
      </c>
      <c r="I405" s="489">
        <f>I406+I408+I410</f>
        <v>10521.128999999999</v>
      </c>
      <c r="J405" s="490">
        <f>J406+J408+J410</f>
        <v>10521.128999999999</v>
      </c>
    </row>
    <row r="406" spans="1:10" ht="51" customHeight="1">
      <c r="A406" s="478">
        <v>388</v>
      </c>
      <c r="B406" s="491" t="s">
        <v>191</v>
      </c>
      <c r="C406" s="486" t="s">
        <v>62</v>
      </c>
      <c r="D406" s="487" t="s">
        <v>155</v>
      </c>
      <c r="E406" s="487" t="s">
        <v>155</v>
      </c>
      <c r="F406" s="499" t="s">
        <v>360</v>
      </c>
      <c r="G406" s="499" t="s">
        <v>180</v>
      </c>
      <c r="H406" s="488">
        <f>H407</f>
        <v>9960.49941</v>
      </c>
      <c r="I406" s="489">
        <f>I407</f>
        <v>9551.067</v>
      </c>
      <c r="J406" s="490">
        <f>J407</f>
        <v>9551.067</v>
      </c>
    </row>
    <row r="407" spans="1:10" ht="12.75" customHeight="1">
      <c r="A407" s="478">
        <v>389</v>
      </c>
      <c r="B407" s="485" t="s">
        <v>206</v>
      </c>
      <c r="C407" s="486" t="s">
        <v>62</v>
      </c>
      <c r="D407" s="487" t="s">
        <v>155</v>
      </c>
      <c r="E407" s="487" t="s">
        <v>155</v>
      </c>
      <c r="F407" s="499" t="s">
        <v>360</v>
      </c>
      <c r="G407" s="499" t="s">
        <v>147</v>
      </c>
      <c r="H407" s="488">
        <v>9960.49941</v>
      </c>
      <c r="I407" s="488">
        <v>9551.067</v>
      </c>
      <c r="J407" s="492">
        <v>9551.067</v>
      </c>
    </row>
    <row r="408" spans="1:10" ht="25.5" customHeight="1">
      <c r="A408" s="478">
        <v>390</v>
      </c>
      <c r="B408" s="491" t="s">
        <v>559</v>
      </c>
      <c r="C408" s="486" t="s">
        <v>62</v>
      </c>
      <c r="D408" s="487" t="s">
        <v>155</v>
      </c>
      <c r="E408" s="487" t="s">
        <v>155</v>
      </c>
      <c r="F408" s="499" t="s">
        <v>360</v>
      </c>
      <c r="G408" s="499" t="s">
        <v>193</v>
      </c>
      <c r="H408" s="488">
        <f>H409</f>
        <v>1817.6595000000002</v>
      </c>
      <c r="I408" s="489">
        <f>I409</f>
        <v>822.4</v>
      </c>
      <c r="J408" s="490">
        <f>J409</f>
        <v>822.4</v>
      </c>
    </row>
    <row r="409" spans="1:11" ht="25.5" customHeight="1">
      <c r="A409" s="478">
        <v>391</v>
      </c>
      <c r="B409" s="485" t="s">
        <v>237</v>
      </c>
      <c r="C409" s="486" t="s">
        <v>62</v>
      </c>
      <c r="D409" s="487" t="s">
        <v>155</v>
      </c>
      <c r="E409" s="487" t="s">
        <v>155</v>
      </c>
      <c r="F409" s="499" t="s">
        <v>360</v>
      </c>
      <c r="G409" s="499" t="s">
        <v>194</v>
      </c>
      <c r="H409" s="488">
        <f>1679.8855+137.774</f>
        <v>1817.6595000000002</v>
      </c>
      <c r="I409" s="488">
        <v>822.4</v>
      </c>
      <c r="J409" s="492">
        <v>822.4</v>
      </c>
      <c r="K409" s="743"/>
    </row>
    <row r="410" spans="1:10" ht="12.75" customHeight="1">
      <c r="A410" s="478">
        <v>392</v>
      </c>
      <c r="B410" s="491" t="s">
        <v>195</v>
      </c>
      <c r="C410" s="486" t="s">
        <v>62</v>
      </c>
      <c r="D410" s="487" t="s">
        <v>155</v>
      </c>
      <c r="E410" s="487" t="s">
        <v>155</v>
      </c>
      <c r="F410" s="499" t="s">
        <v>360</v>
      </c>
      <c r="G410" s="499" t="s">
        <v>196</v>
      </c>
      <c r="H410" s="488">
        <f>H411</f>
        <v>147.89276</v>
      </c>
      <c r="I410" s="489">
        <f>I411</f>
        <v>147.662</v>
      </c>
      <c r="J410" s="490">
        <f>J411</f>
        <v>147.662</v>
      </c>
    </row>
    <row r="411" spans="1:10" ht="12.75" customHeight="1">
      <c r="A411" s="478">
        <v>393</v>
      </c>
      <c r="B411" s="531" t="s">
        <v>197</v>
      </c>
      <c r="C411" s="486" t="s">
        <v>62</v>
      </c>
      <c r="D411" s="487" t="s">
        <v>155</v>
      </c>
      <c r="E411" s="487" t="s">
        <v>155</v>
      </c>
      <c r="F411" s="499" t="s">
        <v>360</v>
      </c>
      <c r="G411" s="499" t="s">
        <v>198</v>
      </c>
      <c r="H411" s="488">
        <v>147.89276</v>
      </c>
      <c r="I411" s="488">
        <v>147.662</v>
      </c>
      <c r="J411" s="492">
        <v>147.662</v>
      </c>
    </row>
    <row r="412" spans="1:10" ht="87.75" customHeight="1">
      <c r="A412" s="478">
        <v>394</v>
      </c>
      <c r="B412" s="531" t="s">
        <v>1034</v>
      </c>
      <c r="C412" s="486" t="s">
        <v>62</v>
      </c>
      <c r="D412" s="487" t="s">
        <v>155</v>
      </c>
      <c r="E412" s="487" t="s">
        <v>155</v>
      </c>
      <c r="F412" s="499" t="s">
        <v>1035</v>
      </c>
      <c r="G412" s="499"/>
      <c r="H412" s="488">
        <f aca="true" t="shared" si="41" ref="H412:J413">H413</f>
        <v>172.2963</v>
      </c>
      <c r="I412" s="488">
        <f t="shared" si="41"/>
        <v>0</v>
      </c>
      <c r="J412" s="492">
        <f t="shared" si="41"/>
        <v>0</v>
      </c>
    </row>
    <row r="413" spans="1:10" ht="26.25" customHeight="1">
      <c r="A413" s="478">
        <v>395</v>
      </c>
      <c r="B413" s="491" t="s">
        <v>559</v>
      </c>
      <c r="C413" s="486" t="s">
        <v>62</v>
      </c>
      <c r="D413" s="487" t="s">
        <v>155</v>
      </c>
      <c r="E413" s="487" t="s">
        <v>155</v>
      </c>
      <c r="F413" s="499" t="s">
        <v>1035</v>
      </c>
      <c r="G413" s="499" t="s">
        <v>193</v>
      </c>
      <c r="H413" s="488">
        <f t="shared" si="41"/>
        <v>172.2963</v>
      </c>
      <c r="I413" s="488">
        <f t="shared" si="41"/>
        <v>0</v>
      </c>
      <c r="J413" s="492">
        <f t="shared" si="41"/>
        <v>0</v>
      </c>
    </row>
    <row r="414" spans="1:10" ht="29.25" customHeight="1">
      <c r="A414" s="478">
        <v>396</v>
      </c>
      <c r="B414" s="485" t="s">
        <v>237</v>
      </c>
      <c r="C414" s="486" t="s">
        <v>62</v>
      </c>
      <c r="D414" s="487" t="s">
        <v>155</v>
      </c>
      <c r="E414" s="487" t="s">
        <v>155</v>
      </c>
      <c r="F414" s="499" t="s">
        <v>1035</v>
      </c>
      <c r="G414" s="499" t="s">
        <v>194</v>
      </c>
      <c r="H414" s="488">
        <v>172.2963</v>
      </c>
      <c r="I414" s="488">
        <v>0</v>
      </c>
      <c r="J414" s="492">
        <v>0</v>
      </c>
    </row>
    <row r="415" spans="1:10" ht="12.75" customHeight="1">
      <c r="A415" s="478">
        <v>397</v>
      </c>
      <c r="B415" s="535" t="s">
        <v>189</v>
      </c>
      <c r="C415" s="486" t="s">
        <v>62</v>
      </c>
      <c r="D415" s="487" t="s">
        <v>155</v>
      </c>
      <c r="E415" s="487" t="s">
        <v>155</v>
      </c>
      <c r="F415" s="499" t="s">
        <v>343</v>
      </c>
      <c r="G415" s="499"/>
      <c r="H415" s="536">
        <f>H423+H416</f>
        <v>1266.1927799999999</v>
      </c>
      <c r="I415" s="536">
        <f>I423+I416</f>
        <v>303.632</v>
      </c>
      <c r="J415" s="534">
        <f>J423+J416</f>
        <v>303.632</v>
      </c>
    </row>
    <row r="416" spans="1:10" ht="28.5" customHeight="1">
      <c r="A416" s="478">
        <v>398</v>
      </c>
      <c r="B416" s="485" t="s">
        <v>498</v>
      </c>
      <c r="C416" s="486" t="s">
        <v>62</v>
      </c>
      <c r="D416" s="499" t="s">
        <v>155</v>
      </c>
      <c r="E416" s="487" t="s">
        <v>155</v>
      </c>
      <c r="F416" s="499" t="s">
        <v>344</v>
      </c>
      <c r="G416" s="499"/>
      <c r="H416" s="488">
        <f aca="true" t="shared" si="42" ref="H416:J418">H417</f>
        <v>189.0888</v>
      </c>
      <c r="I416" s="488">
        <f t="shared" si="42"/>
        <v>0</v>
      </c>
      <c r="J416" s="492">
        <f t="shared" si="42"/>
        <v>0</v>
      </c>
    </row>
    <row r="417" spans="1:10" ht="159.75" customHeight="1">
      <c r="A417" s="478">
        <v>399</v>
      </c>
      <c r="B417" s="531" t="s">
        <v>984</v>
      </c>
      <c r="C417" s="486" t="s">
        <v>62</v>
      </c>
      <c r="D417" s="487" t="s">
        <v>155</v>
      </c>
      <c r="E417" s="487" t="s">
        <v>155</v>
      </c>
      <c r="F417" s="499" t="s">
        <v>1061</v>
      </c>
      <c r="G417" s="499"/>
      <c r="H417" s="488">
        <f>H418+H420</f>
        <v>189.0888</v>
      </c>
      <c r="I417" s="488">
        <f>I418+I420</f>
        <v>0</v>
      </c>
      <c r="J417" s="492">
        <f>J418+J420</f>
        <v>0</v>
      </c>
    </row>
    <row r="418" spans="1:10" ht="12.75" customHeight="1">
      <c r="A418" s="478">
        <v>400</v>
      </c>
      <c r="B418" s="491" t="s">
        <v>559</v>
      </c>
      <c r="C418" s="486" t="s">
        <v>62</v>
      </c>
      <c r="D418" s="487" t="s">
        <v>155</v>
      </c>
      <c r="E418" s="487" t="s">
        <v>155</v>
      </c>
      <c r="F418" s="499" t="s">
        <v>1061</v>
      </c>
      <c r="G418" s="499" t="s">
        <v>193</v>
      </c>
      <c r="H418" s="488">
        <f t="shared" si="42"/>
        <v>144.08333</v>
      </c>
      <c r="I418" s="488">
        <f t="shared" si="42"/>
        <v>0</v>
      </c>
      <c r="J418" s="492">
        <f t="shared" si="42"/>
        <v>0</v>
      </c>
    </row>
    <row r="419" spans="1:10" ht="12.75" customHeight="1">
      <c r="A419" s="478">
        <v>401</v>
      </c>
      <c r="B419" s="485" t="s">
        <v>237</v>
      </c>
      <c r="C419" s="486" t="s">
        <v>62</v>
      </c>
      <c r="D419" s="487" t="s">
        <v>155</v>
      </c>
      <c r="E419" s="487" t="s">
        <v>155</v>
      </c>
      <c r="F419" s="499" t="s">
        <v>1061</v>
      </c>
      <c r="G419" s="499" t="s">
        <v>194</v>
      </c>
      <c r="H419" s="488">
        <v>144.08333</v>
      </c>
      <c r="I419" s="488">
        <v>0</v>
      </c>
      <c r="J419" s="492">
        <v>0</v>
      </c>
    </row>
    <row r="420" spans="1:10" ht="12.75" customHeight="1">
      <c r="A420" s="478">
        <v>402</v>
      </c>
      <c r="B420" s="491" t="s">
        <v>195</v>
      </c>
      <c r="C420" s="486" t="s">
        <v>62</v>
      </c>
      <c r="D420" s="487" t="s">
        <v>155</v>
      </c>
      <c r="E420" s="487" t="s">
        <v>155</v>
      </c>
      <c r="F420" s="487" t="s">
        <v>985</v>
      </c>
      <c r="G420" s="487" t="s">
        <v>196</v>
      </c>
      <c r="H420" s="488">
        <f>H421+H422</f>
        <v>45.00547</v>
      </c>
      <c r="I420" s="488">
        <f>I421+I422</f>
        <v>0</v>
      </c>
      <c r="J420" s="492">
        <f>J421+J422</f>
        <v>0</v>
      </c>
    </row>
    <row r="421" spans="1:10" ht="12.75" customHeight="1">
      <c r="A421" s="478">
        <v>403</v>
      </c>
      <c r="B421" s="531" t="s">
        <v>986</v>
      </c>
      <c r="C421" s="486" t="s">
        <v>62</v>
      </c>
      <c r="D421" s="487" t="s">
        <v>155</v>
      </c>
      <c r="E421" s="487" t="s">
        <v>155</v>
      </c>
      <c r="F421" s="487" t="s">
        <v>985</v>
      </c>
      <c r="G421" s="487" t="s">
        <v>987</v>
      </c>
      <c r="H421" s="488">
        <v>32.93247</v>
      </c>
      <c r="I421" s="488">
        <v>0</v>
      </c>
      <c r="J421" s="492">
        <v>0</v>
      </c>
    </row>
    <row r="422" spans="1:10" ht="12.75" customHeight="1">
      <c r="A422" s="478">
        <v>404</v>
      </c>
      <c r="B422" s="531" t="s">
        <v>197</v>
      </c>
      <c r="C422" s="486" t="s">
        <v>62</v>
      </c>
      <c r="D422" s="487" t="s">
        <v>155</v>
      </c>
      <c r="E422" s="487" t="s">
        <v>155</v>
      </c>
      <c r="F422" s="487" t="s">
        <v>985</v>
      </c>
      <c r="G422" s="499" t="s">
        <v>198</v>
      </c>
      <c r="H422" s="488">
        <v>12.073</v>
      </c>
      <c r="I422" s="488">
        <v>0</v>
      </c>
      <c r="J422" s="492">
        <v>0</v>
      </c>
    </row>
    <row r="423" spans="1:10" ht="63.75" customHeight="1">
      <c r="A423" s="478">
        <v>405</v>
      </c>
      <c r="B423" s="485" t="s">
        <v>342</v>
      </c>
      <c r="C423" s="486" t="s">
        <v>62</v>
      </c>
      <c r="D423" s="499" t="s">
        <v>155</v>
      </c>
      <c r="E423" s="487" t="s">
        <v>155</v>
      </c>
      <c r="F423" s="499" t="s">
        <v>346</v>
      </c>
      <c r="G423" s="499"/>
      <c r="H423" s="488">
        <f>H424</f>
        <v>1077.1039799999999</v>
      </c>
      <c r="I423" s="489">
        <f>I424</f>
        <v>303.632</v>
      </c>
      <c r="J423" s="490">
        <f>J424</f>
        <v>303.632</v>
      </c>
    </row>
    <row r="424" spans="1:10" ht="51" customHeight="1">
      <c r="A424" s="478">
        <v>406</v>
      </c>
      <c r="B424" s="512" t="s">
        <v>566</v>
      </c>
      <c r="C424" s="486" t="s">
        <v>62</v>
      </c>
      <c r="D424" s="499" t="s">
        <v>155</v>
      </c>
      <c r="E424" s="487" t="s">
        <v>155</v>
      </c>
      <c r="F424" s="499" t="s">
        <v>567</v>
      </c>
      <c r="G424" s="499"/>
      <c r="H424" s="488">
        <f>H425+H428+H431+H434+H437+H440+H443</f>
        <v>1077.1039799999999</v>
      </c>
      <c r="I424" s="488">
        <f>I425+I428+I431+I434+I437+I440+I443</f>
        <v>303.632</v>
      </c>
      <c r="J424" s="492">
        <f>J425+J428+J431+J434+J437+J440+J443</f>
        <v>303.632</v>
      </c>
    </row>
    <row r="425" spans="1:10" ht="51" customHeight="1">
      <c r="A425" s="478">
        <v>407</v>
      </c>
      <c r="B425" s="485" t="s">
        <v>780</v>
      </c>
      <c r="C425" s="486" t="s">
        <v>62</v>
      </c>
      <c r="D425" s="487" t="s">
        <v>155</v>
      </c>
      <c r="E425" s="487" t="s">
        <v>155</v>
      </c>
      <c r="F425" s="499" t="s">
        <v>568</v>
      </c>
      <c r="G425" s="499"/>
      <c r="H425" s="533">
        <f aca="true" t="shared" si="43" ref="H425:J426">H426</f>
        <v>135.87631</v>
      </c>
      <c r="I425" s="536">
        <f t="shared" si="43"/>
        <v>56.931</v>
      </c>
      <c r="J425" s="537">
        <f t="shared" si="43"/>
        <v>56.931</v>
      </c>
    </row>
    <row r="426" spans="1:10" ht="51" customHeight="1">
      <c r="A426" s="478">
        <v>408</v>
      </c>
      <c r="B426" s="491" t="s">
        <v>191</v>
      </c>
      <c r="C426" s="486" t="s">
        <v>62</v>
      </c>
      <c r="D426" s="487" t="s">
        <v>155</v>
      </c>
      <c r="E426" s="487" t="s">
        <v>155</v>
      </c>
      <c r="F426" s="499" t="s">
        <v>568</v>
      </c>
      <c r="G426" s="487" t="s">
        <v>180</v>
      </c>
      <c r="H426" s="488">
        <f t="shared" si="43"/>
        <v>135.87631</v>
      </c>
      <c r="I426" s="489">
        <f t="shared" si="43"/>
        <v>56.931</v>
      </c>
      <c r="J426" s="490">
        <f t="shared" si="43"/>
        <v>56.931</v>
      </c>
    </row>
    <row r="427" spans="1:10" ht="25.5" customHeight="1">
      <c r="A427" s="478">
        <v>409</v>
      </c>
      <c r="B427" s="485" t="s">
        <v>214</v>
      </c>
      <c r="C427" s="486" t="s">
        <v>62</v>
      </c>
      <c r="D427" s="487" t="s">
        <v>155</v>
      </c>
      <c r="E427" s="487" t="s">
        <v>155</v>
      </c>
      <c r="F427" s="499" t="s">
        <v>568</v>
      </c>
      <c r="G427" s="487" t="s">
        <v>129</v>
      </c>
      <c r="H427" s="488">
        <v>135.87631</v>
      </c>
      <c r="I427" s="488">
        <v>56.931</v>
      </c>
      <c r="J427" s="492">
        <v>56.931</v>
      </c>
    </row>
    <row r="428" spans="1:10" ht="51" customHeight="1">
      <c r="A428" s="478">
        <v>410</v>
      </c>
      <c r="B428" s="485" t="s">
        <v>781</v>
      </c>
      <c r="C428" s="486" t="s">
        <v>62</v>
      </c>
      <c r="D428" s="487" t="s">
        <v>155</v>
      </c>
      <c r="E428" s="487" t="s">
        <v>155</v>
      </c>
      <c r="F428" s="499" t="s">
        <v>782</v>
      </c>
      <c r="G428" s="499"/>
      <c r="H428" s="533">
        <f aca="true" t="shared" si="44" ref="H428:J429">H429</f>
        <v>92.06700000000001</v>
      </c>
      <c r="I428" s="536">
        <f t="shared" si="44"/>
        <v>56.931</v>
      </c>
      <c r="J428" s="537">
        <f t="shared" si="44"/>
        <v>56.931</v>
      </c>
    </row>
    <row r="429" spans="1:10" ht="51" customHeight="1">
      <c r="A429" s="478">
        <v>411</v>
      </c>
      <c r="B429" s="491" t="s">
        <v>191</v>
      </c>
      <c r="C429" s="486" t="s">
        <v>62</v>
      </c>
      <c r="D429" s="487" t="s">
        <v>155</v>
      </c>
      <c r="E429" s="487" t="s">
        <v>155</v>
      </c>
      <c r="F429" s="499" t="s">
        <v>782</v>
      </c>
      <c r="G429" s="487" t="s">
        <v>180</v>
      </c>
      <c r="H429" s="488">
        <f t="shared" si="44"/>
        <v>92.06700000000001</v>
      </c>
      <c r="I429" s="489">
        <f t="shared" si="44"/>
        <v>56.931</v>
      </c>
      <c r="J429" s="490">
        <f t="shared" si="44"/>
        <v>56.931</v>
      </c>
    </row>
    <row r="430" spans="1:10" ht="25.5" customHeight="1">
      <c r="A430" s="478">
        <v>412</v>
      </c>
      <c r="B430" s="485" t="s">
        <v>214</v>
      </c>
      <c r="C430" s="486" t="s">
        <v>62</v>
      </c>
      <c r="D430" s="487" t="s">
        <v>155</v>
      </c>
      <c r="E430" s="487" t="s">
        <v>155</v>
      </c>
      <c r="F430" s="499" t="s">
        <v>782</v>
      </c>
      <c r="G430" s="487" t="s">
        <v>129</v>
      </c>
      <c r="H430" s="488">
        <f>56.931+35.136</f>
        <v>92.06700000000001</v>
      </c>
      <c r="I430" s="488">
        <v>56.931</v>
      </c>
      <c r="J430" s="492">
        <v>56.931</v>
      </c>
    </row>
    <row r="431" spans="1:10" ht="51" customHeight="1">
      <c r="A431" s="478">
        <v>413</v>
      </c>
      <c r="B431" s="485" t="s">
        <v>569</v>
      </c>
      <c r="C431" s="486" t="s">
        <v>62</v>
      </c>
      <c r="D431" s="487" t="s">
        <v>155</v>
      </c>
      <c r="E431" s="487" t="s">
        <v>155</v>
      </c>
      <c r="F431" s="499" t="s">
        <v>570</v>
      </c>
      <c r="G431" s="499"/>
      <c r="H431" s="533">
        <f aca="true" t="shared" si="45" ref="H431:J432">H432</f>
        <v>47.4428</v>
      </c>
      <c r="I431" s="536">
        <f t="shared" si="45"/>
        <v>37.954</v>
      </c>
      <c r="J431" s="537">
        <f t="shared" si="45"/>
        <v>37.954</v>
      </c>
    </row>
    <row r="432" spans="1:10" ht="51" customHeight="1">
      <c r="A432" s="478">
        <v>414</v>
      </c>
      <c r="B432" s="491" t="s">
        <v>191</v>
      </c>
      <c r="C432" s="486" t="s">
        <v>62</v>
      </c>
      <c r="D432" s="487" t="s">
        <v>155</v>
      </c>
      <c r="E432" s="487" t="s">
        <v>155</v>
      </c>
      <c r="F432" s="499" t="s">
        <v>570</v>
      </c>
      <c r="G432" s="487" t="s">
        <v>180</v>
      </c>
      <c r="H432" s="488">
        <f t="shared" si="45"/>
        <v>47.4428</v>
      </c>
      <c r="I432" s="489">
        <f t="shared" si="45"/>
        <v>37.954</v>
      </c>
      <c r="J432" s="490">
        <f t="shared" si="45"/>
        <v>37.954</v>
      </c>
    </row>
    <row r="433" spans="1:10" ht="25.5" customHeight="1">
      <c r="A433" s="478">
        <v>415</v>
      </c>
      <c r="B433" s="485" t="s">
        <v>214</v>
      </c>
      <c r="C433" s="486" t="s">
        <v>62</v>
      </c>
      <c r="D433" s="487" t="s">
        <v>155</v>
      </c>
      <c r="E433" s="487" t="s">
        <v>155</v>
      </c>
      <c r="F433" s="499" t="s">
        <v>570</v>
      </c>
      <c r="G433" s="487" t="s">
        <v>129</v>
      </c>
      <c r="H433" s="488">
        <v>47.4428</v>
      </c>
      <c r="I433" s="488">
        <v>37.954</v>
      </c>
      <c r="J433" s="492">
        <v>37.954</v>
      </c>
    </row>
    <row r="434" spans="1:10" ht="51" customHeight="1">
      <c r="A434" s="478">
        <v>416</v>
      </c>
      <c r="B434" s="485" t="s">
        <v>783</v>
      </c>
      <c r="C434" s="486" t="s">
        <v>62</v>
      </c>
      <c r="D434" s="487" t="s">
        <v>155</v>
      </c>
      <c r="E434" s="487" t="s">
        <v>155</v>
      </c>
      <c r="F434" s="499" t="s">
        <v>572</v>
      </c>
      <c r="G434" s="499"/>
      <c r="H434" s="533">
        <f aca="true" t="shared" si="46" ref="H434:J435">H435</f>
        <v>97.00731</v>
      </c>
      <c r="I434" s="536">
        <f t="shared" si="46"/>
        <v>56.931</v>
      </c>
      <c r="J434" s="537">
        <f t="shared" si="46"/>
        <v>56.931</v>
      </c>
    </row>
    <row r="435" spans="1:10" ht="51" customHeight="1">
      <c r="A435" s="478">
        <v>417</v>
      </c>
      <c r="B435" s="491" t="s">
        <v>191</v>
      </c>
      <c r="C435" s="486" t="s">
        <v>62</v>
      </c>
      <c r="D435" s="487" t="s">
        <v>155</v>
      </c>
      <c r="E435" s="487" t="s">
        <v>155</v>
      </c>
      <c r="F435" s="499" t="s">
        <v>572</v>
      </c>
      <c r="G435" s="487" t="s">
        <v>180</v>
      </c>
      <c r="H435" s="488">
        <f t="shared" si="46"/>
        <v>97.00731</v>
      </c>
      <c r="I435" s="489">
        <f t="shared" si="46"/>
        <v>56.931</v>
      </c>
      <c r="J435" s="490">
        <f t="shared" si="46"/>
        <v>56.931</v>
      </c>
    </row>
    <row r="436" spans="1:10" ht="25.5" customHeight="1">
      <c r="A436" s="478">
        <v>418</v>
      </c>
      <c r="B436" s="485" t="s">
        <v>214</v>
      </c>
      <c r="C436" s="486" t="s">
        <v>62</v>
      </c>
      <c r="D436" s="487" t="s">
        <v>155</v>
      </c>
      <c r="E436" s="487" t="s">
        <v>155</v>
      </c>
      <c r="F436" s="499" t="s">
        <v>572</v>
      </c>
      <c r="G436" s="487" t="s">
        <v>129</v>
      </c>
      <c r="H436" s="488">
        <v>97.00731</v>
      </c>
      <c r="I436" s="488">
        <v>56.931</v>
      </c>
      <c r="J436" s="492">
        <v>56.931</v>
      </c>
    </row>
    <row r="437" spans="1:10" ht="51" customHeight="1">
      <c r="A437" s="478">
        <v>419</v>
      </c>
      <c r="B437" s="485" t="s">
        <v>784</v>
      </c>
      <c r="C437" s="486" t="s">
        <v>62</v>
      </c>
      <c r="D437" s="487" t="s">
        <v>155</v>
      </c>
      <c r="E437" s="487" t="s">
        <v>155</v>
      </c>
      <c r="F437" s="499" t="s">
        <v>574</v>
      </c>
      <c r="G437" s="499"/>
      <c r="H437" s="533">
        <f aca="true" t="shared" si="47" ref="H437:J438">H438</f>
        <v>47.4428</v>
      </c>
      <c r="I437" s="536">
        <f t="shared" si="47"/>
        <v>37.954</v>
      </c>
      <c r="J437" s="537">
        <f t="shared" si="47"/>
        <v>37.954</v>
      </c>
    </row>
    <row r="438" spans="1:10" ht="51" customHeight="1">
      <c r="A438" s="478">
        <v>420</v>
      </c>
      <c r="B438" s="491" t="s">
        <v>191</v>
      </c>
      <c r="C438" s="486" t="s">
        <v>62</v>
      </c>
      <c r="D438" s="487" t="s">
        <v>155</v>
      </c>
      <c r="E438" s="487" t="s">
        <v>155</v>
      </c>
      <c r="F438" s="499" t="s">
        <v>574</v>
      </c>
      <c r="G438" s="487" t="s">
        <v>180</v>
      </c>
      <c r="H438" s="488">
        <f t="shared" si="47"/>
        <v>47.4428</v>
      </c>
      <c r="I438" s="489">
        <f t="shared" si="47"/>
        <v>37.954</v>
      </c>
      <c r="J438" s="490">
        <f t="shared" si="47"/>
        <v>37.954</v>
      </c>
    </row>
    <row r="439" spans="1:10" ht="25.5" customHeight="1">
      <c r="A439" s="478">
        <v>421</v>
      </c>
      <c r="B439" s="485" t="s">
        <v>214</v>
      </c>
      <c r="C439" s="486" t="s">
        <v>62</v>
      </c>
      <c r="D439" s="487" t="s">
        <v>155</v>
      </c>
      <c r="E439" s="487" t="s">
        <v>155</v>
      </c>
      <c r="F439" s="499" t="s">
        <v>574</v>
      </c>
      <c r="G439" s="487" t="s">
        <v>129</v>
      </c>
      <c r="H439" s="488">
        <v>47.4428</v>
      </c>
      <c r="I439" s="488">
        <v>37.954</v>
      </c>
      <c r="J439" s="492">
        <v>37.954</v>
      </c>
    </row>
    <row r="440" spans="1:10" ht="63.75" customHeight="1">
      <c r="A440" s="478">
        <v>422</v>
      </c>
      <c r="B440" s="485" t="s">
        <v>697</v>
      </c>
      <c r="C440" s="486" t="s">
        <v>62</v>
      </c>
      <c r="D440" s="487" t="s">
        <v>155</v>
      </c>
      <c r="E440" s="487" t="s">
        <v>155</v>
      </c>
      <c r="F440" s="499" t="s">
        <v>698</v>
      </c>
      <c r="G440" s="499"/>
      <c r="H440" s="533">
        <f aca="true" t="shared" si="48" ref="H440:J441">H441</f>
        <v>494.24116</v>
      </c>
      <c r="I440" s="533">
        <f t="shared" si="48"/>
        <v>0</v>
      </c>
      <c r="J440" s="534">
        <f t="shared" si="48"/>
        <v>0</v>
      </c>
    </row>
    <row r="441" spans="1:10" ht="51" customHeight="1">
      <c r="A441" s="478">
        <v>423</v>
      </c>
      <c r="B441" s="491" t="s">
        <v>191</v>
      </c>
      <c r="C441" s="486" t="s">
        <v>62</v>
      </c>
      <c r="D441" s="487" t="s">
        <v>155</v>
      </c>
      <c r="E441" s="487" t="s">
        <v>155</v>
      </c>
      <c r="F441" s="499" t="s">
        <v>698</v>
      </c>
      <c r="G441" s="487" t="s">
        <v>180</v>
      </c>
      <c r="H441" s="488">
        <f t="shared" si="48"/>
        <v>494.24116</v>
      </c>
      <c r="I441" s="489">
        <f t="shared" si="48"/>
        <v>0</v>
      </c>
      <c r="J441" s="490">
        <f t="shared" si="48"/>
        <v>0</v>
      </c>
    </row>
    <row r="442" spans="1:10" ht="25.5" customHeight="1">
      <c r="A442" s="478">
        <v>424</v>
      </c>
      <c r="B442" s="485" t="s">
        <v>214</v>
      </c>
      <c r="C442" s="486" t="s">
        <v>62</v>
      </c>
      <c r="D442" s="487" t="s">
        <v>155</v>
      </c>
      <c r="E442" s="487" t="s">
        <v>155</v>
      </c>
      <c r="F442" s="499" t="s">
        <v>698</v>
      </c>
      <c r="G442" s="487" t="s">
        <v>129</v>
      </c>
      <c r="H442" s="488">
        <v>494.24116</v>
      </c>
      <c r="I442" s="489">
        <v>0</v>
      </c>
      <c r="J442" s="490">
        <v>0</v>
      </c>
    </row>
    <row r="443" spans="1:10" ht="51" customHeight="1">
      <c r="A443" s="478">
        <v>425</v>
      </c>
      <c r="B443" s="485" t="s">
        <v>902</v>
      </c>
      <c r="C443" s="486" t="s">
        <v>62</v>
      </c>
      <c r="D443" s="487" t="s">
        <v>155</v>
      </c>
      <c r="E443" s="487" t="s">
        <v>155</v>
      </c>
      <c r="F443" s="499" t="s">
        <v>710</v>
      </c>
      <c r="G443" s="499"/>
      <c r="H443" s="536">
        <f>H444+H446</f>
        <v>163.0266</v>
      </c>
      <c r="I443" s="536">
        <f>I444+I446</f>
        <v>56.931</v>
      </c>
      <c r="J443" s="534">
        <f>J444+J446</f>
        <v>56.931</v>
      </c>
    </row>
    <row r="444" spans="1:10" ht="51" customHeight="1">
      <c r="A444" s="478">
        <v>426</v>
      </c>
      <c r="B444" s="491" t="s">
        <v>191</v>
      </c>
      <c r="C444" s="486" t="s">
        <v>62</v>
      </c>
      <c r="D444" s="487" t="s">
        <v>155</v>
      </c>
      <c r="E444" s="487" t="s">
        <v>155</v>
      </c>
      <c r="F444" s="499" t="s">
        <v>710</v>
      </c>
      <c r="G444" s="487" t="s">
        <v>180</v>
      </c>
      <c r="H444" s="488">
        <f>H445</f>
        <v>156.159</v>
      </c>
      <c r="I444" s="489">
        <f>I445</f>
        <v>56.931</v>
      </c>
      <c r="J444" s="490">
        <f>J445</f>
        <v>56.931</v>
      </c>
    </row>
    <row r="445" spans="1:10" ht="25.5" customHeight="1">
      <c r="A445" s="478">
        <v>427</v>
      </c>
      <c r="B445" s="485" t="s">
        <v>214</v>
      </c>
      <c r="C445" s="486" t="s">
        <v>62</v>
      </c>
      <c r="D445" s="487" t="s">
        <v>155</v>
      </c>
      <c r="E445" s="487" t="s">
        <v>155</v>
      </c>
      <c r="F445" s="499" t="s">
        <v>710</v>
      </c>
      <c r="G445" s="487" t="s">
        <v>129</v>
      </c>
      <c r="H445" s="488">
        <v>156.159</v>
      </c>
      <c r="I445" s="488">
        <v>56.931</v>
      </c>
      <c r="J445" s="492">
        <v>56.931</v>
      </c>
    </row>
    <row r="446" spans="1:10" ht="25.5" customHeight="1">
      <c r="A446" s="478">
        <v>428</v>
      </c>
      <c r="B446" s="491" t="s">
        <v>559</v>
      </c>
      <c r="C446" s="486" t="s">
        <v>62</v>
      </c>
      <c r="D446" s="487" t="s">
        <v>155</v>
      </c>
      <c r="E446" s="487" t="s">
        <v>155</v>
      </c>
      <c r="F446" s="499" t="s">
        <v>710</v>
      </c>
      <c r="G446" s="499" t="s">
        <v>193</v>
      </c>
      <c r="H446" s="488">
        <f>H447</f>
        <v>6.8676</v>
      </c>
      <c r="I446" s="488">
        <f>I447</f>
        <v>0</v>
      </c>
      <c r="J446" s="492">
        <f>J447</f>
        <v>0</v>
      </c>
    </row>
    <row r="447" spans="1:10" ht="25.5" customHeight="1">
      <c r="A447" s="478">
        <v>429</v>
      </c>
      <c r="B447" s="485" t="s">
        <v>237</v>
      </c>
      <c r="C447" s="486" t="s">
        <v>62</v>
      </c>
      <c r="D447" s="487" t="s">
        <v>155</v>
      </c>
      <c r="E447" s="487" t="s">
        <v>155</v>
      </c>
      <c r="F447" s="499" t="s">
        <v>710</v>
      </c>
      <c r="G447" s="499" t="s">
        <v>194</v>
      </c>
      <c r="H447" s="488">
        <v>6.8676</v>
      </c>
      <c r="I447" s="488">
        <v>0</v>
      </c>
      <c r="J447" s="492">
        <v>0</v>
      </c>
    </row>
    <row r="448" spans="1:10" ht="12.75" customHeight="1">
      <c r="A448" s="478">
        <v>430</v>
      </c>
      <c r="B448" s="485" t="s">
        <v>703</v>
      </c>
      <c r="C448" s="486" t="s">
        <v>62</v>
      </c>
      <c r="D448" s="487" t="s">
        <v>107</v>
      </c>
      <c r="E448" s="487" t="s">
        <v>8</v>
      </c>
      <c r="F448" s="499"/>
      <c r="G448" s="499"/>
      <c r="H448" s="488">
        <f>H449</f>
        <v>818</v>
      </c>
      <c r="I448" s="488">
        <f>I449</f>
        <v>809.2</v>
      </c>
      <c r="J448" s="492">
        <f>J449</f>
        <v>809.2</v>
      </c>
    </row>
    <row r="449" spans="1:10" ht="25.5" customHeight="1">
      <c r="A449" s="478">
        <v>431</v>
      </c>
      <c r="B449" s="485" t="s">
        <v>708</v>
      </c>
      <c r="C449" s="486" t="s">
        <v>62</v>
      </c>
      <c r="D449" s="487" t="s">
        <v>107</v>
      </c>
      <c r="E449" s="487" t="s">
        <v>109</v>
      </c>
      <c r="F449" s="499"/>
      <c r="G449" s="499"/>
      <c r="H449" s="488">
        <f aca="true" t="shared" si="49" ref="H449:J455">H450</f>
        <v>818</v>
      </c>
      <c r="I449" s="488">
        <f t="shared" si="49"/>
        <v>809.2</v>
      </c>
      <c r="J449" s="492">
        <f t="shared" si="49"/>
        <v>809.2</v>
      </c>
    </row>
    <row r="450" spans="1:10" ht="25.5" customHeight="1">
      <c r="A450" s="478">
        <v>432</v>
      </c>
      <c r="B450" s="485" t="s">
        <v>260</v>
      </c>
      <c r="C450" s="486" t="s">
        <v>62</v>
      </c>
      <c r="D450" s="487" t="s">
        <v>107</v>
      </c>
      <c r="E450" s="487" t="s">
        <v>109</v>
      </c>
      <c r="F450" s="499" t="s">
        <v>357</v>
      </c>
      <c r="G450" s="499"/>
      <c r="H450" s="488">
        <f t="shared" si="49"/>
        <v>818</v>
      </c>
      <c r="I450" s="488">
        <f t="shared" si="49"/>
        <v>809.2</v>
      </c>
      <c r="J450" s="492">
        <f t="shared" si="49"/>
        <v>809.2</v>
      </c>
    </row>
    <row r="451" spans="1:10" ht="12.75" customHeight="1">
      <c r="A451" s="478">
        <v>433</v>
      </c>
      <c r="B451" s="485" t="s">
        <v>709</v>
      </c>
      <c r="C451" s="486" t="s">
        <v>62</v>
      </c>
      <c r="D451" s="487" t="s">
        <v>107</v>
      </c>
      <c r="E451" s="487" t="s">
        <v>109</v>
      </c>
      <c r="F451" s="499" t="s">
        <v>358</v>
      </c>
      <c r="G451" s="499"/>
      <c r="H451" s="488">
        <f>H452</f>
        <v>818</v>
      </c>
      <c r="I451" s="488">
        <f t="shared" si="49"/>
        <v>809.2</v>
      </c>
      <c r="J451" s="492">
        <f t="shared" si="49"/>
        <v>809.2</v>
      </c>
    </row>
    <row r="452" spans="1:10" ht="89.25" customHeight="1">
      <c r="A452" s="478">
        <v>434</v>
      </c>
      <c r="B452" s="485" t="s">
        <v>901</v>
      </c>
      <c r="C452" s="486" t="s">
        <v>62</v>
      </c>
      <c r="D452" s="487" t="s">
        <v>107</v>
      </c>
      <c r="E452" s="487" t="s">
        <v>109</v>
      </c>
      <c r="F452" s="499" t="s">
        <v>359</v>
      </c>
      <c r="G452" s="499"/>
      <c r="H452" s="488">
        <f>H453+H455</f>
        <v>818</v>
      </c>
      <c r="I452" s="489">
        <f>I453+I455</f>
        <v>809.2</v>
      </c>
      <c r="J452" s="490">
        <f>J453+J455</f>
        <v>809.2</v>
      </c>
    </row>
    <row r="453" spans="1:10" ht="51" customHeight="1">
      <c r="A453" s="478">
        <v>435</v>
      </c>
      <c r="B453" s="491" t="s">
        <v>191</v>
      </c>
      <c r="C453" s="486" t="s">
        <v>62</v>
      </c>
      <c r="D453" s="487" t="s">
        <v>107</v>
      </c>
      <c r="E453" s="487" t="s">
        <v>109</v>
      </c>
      <c r="F453" s="499" t="s">
        <v>359</v>
      </c>
      <c r="G453" s="499" t="s">
        <v>180</v>
      </c>
      <c r="H453" s="488">
        <f>H454</f>
        <v>96.8</v>
      </c>
      <c r="I453" s="489">
        <f>I454</f>
        <v>47.864</v>
      </c>
      <c r="J453" s="490">
        <f>J454</f>
        <v>47.864</v>
      </c>
    </row>
    <row r="454" spans="1:10" ht="12.75" customHeight="1">
      <c r="A454" s="478">
        <v>436</v>
      </c>
      <c r="B454" s="485" t="s">
        <v>206</v>
      </c>
      <c r="C454" s="486" t="s">
        <v>62</v>
      </c>
      <c r="D454" s="487" t="s">
        <v>107</v>
      </c>
      <c r="E454" s="487" t="s">
        <v>109</v>
      </c>
      <c r="F454" s="499" t="s">
        <v>359</v>
      </c>
      <c r="G454" s="499" t="s">
        <v>147</v>
      </c>
      <c r="H454" s="488">
        <v>96.8</v>
      </c>
      <c r="I454" s="489">
        <v>47.864</v>
      </c>
      <c r="J454" s="490">
        <v>47.864</v>
      </c>
    </row>
    <row r="455" spans="1:10" ht="25.5" customHeight="1">
      <c r="A455" s="478">
        <v>437</v>
      </c>
      <c r="B455" s="491" t="s">
        <v>559</v>
      </c>
      <c r="C455" s="486" t="s">
        <v>62</v>
      </c>
      <c r="D455" s="487" t="s">
        <v>107</v>
      </c>
      <c r="E455" s="487" t="s">
        <v>109</v>
      </c>
      <c r="F455" s="499" t="s">
        <v>359</v>
      </c>
      <c r="G455" s="499" t="s">
        <v>193</v>
      </c>
      <c r="H455" s="488">
        <f t="shared" si="49"/>
        <v>721.2</v>
      </c>
      <c r="I455" s="489">
        <f t="shared" si="49"/>
        <v>761.336</v>
      </c>
      <c r="J455" s="490">
        <f t="shared" si="49"/>
        <v>761.336</v>
      </c>
    </row>
    <row r="456" spans="1:10" ht="25.5" customHeight="1">
      <c r="A456" s="478">
        <v>438</v>
      </c>
      <c r="B456" s="485" t="s">
        <v>237</v>
      </c>
      <c r="C456" s="486" t="s">
        <v>62</v>
      </c>
      <c r="D456" s="487" t="s">
        <v>107</v>
      </c>
      <c r="E456" s="487" t="s">
        <v>109</v>
      </c>
      <c r="F456" s="499" t="s">
        <v>359</v>
      </c>
      <c r="G456" s="499" t="s">
        <v>194</v>
      </c>
      <c r="H456" s="488">
        <v>721.2</v>
      </c>
      <c r="I456" s="488">
        <v>761.336</v>
      </c>
      <c r="J456" s="492">
        <v>761.336</v>
      </c>
    </row>
    <row r="457" spans="1:10" ht="12.75" customHeight="1">
      <c r="A457" s="478">
        <v>439</v>
      </c>
      <c r="B457" s="485" t="s">
        <v>56</v>
      </c>
      <c r="C457" s="486" t="s">
        <v>62</v>
      </c>
      <c r="D457" s="487" t="s">
        <v>113</v>
      </c>
      <c r="E457" s="487" t="s">
        <v>8</v>
      </c>
      <c r="F457" s="487"/>
      <c r="G457" s="487"/>
      <c r="H457" s="488">
        <f>H458+H464+H473</f>
        <v>27599.287</v>
      </c>
      <c r="I457" s="489">
        <f>I458+I464+I473</f>
        <v>24642.261</v>
      </c>
      <c r="J457" s="490">
        <f>J458+J464+J473</f>
        <v>24642.261</v>
      </c>
    </row>
    <row r="458" spans="1:10" ht="12.75" customHeight="1">
      <c r="A458" s="478">
        <v>440</v>
      </c>
      <c r="B458" s="541" t="s">
        <v>433</v>
      </c>
      <c r="C458" s="486" t="s">
        <v>62</v>
      </c>
      <c r="D458" s="487" t="s">
        <v>113</v>
      </c>
      <c r="E458" s="487" t="s">
        <v>109</v>
      </c>
      <c r="F458" s="487"/>
      <c r="G458" s="487"/>
      <c r="H458" s="488">
        <f aca="true" t="shared" si="50" ref="H458:J462">H459</f>
        <v>19723.605</v>
      </c>
      <c r="I458" s="488">
        <f t="shared" si="50"/>
        <v>17622.359</v>
      </c>
      <c r="J458" s="492">
        <f t="shared" si="50"/>
        <v>17622.359</v>
      </c>
    </row>
    <row r="459" spans="1:10" ht="25.5" customHeight="1">
      <c r="A459" s="478">
        <v>441</v>
      </c>
      <c r="B459" s="485" t="s">
        <v>454</v>
      </c>
      <c r="C459" s="486" t="s">
        <v>62</v>
      </c>
      <c r="D459" s="487" t="s">
        <v>113</v>
      </c>
      <c r="E459" s="487" t="s">
        <v>109</v>
      </c>
      <c r="F459" s="487" t="s">
        <v>383</v>
      </c>
      <c r="G459" s="487"/>
      <c r="H459" s="488">
        <f t="shared" si="50"/>
        <v>19723.605</v>
      </c>
      <c r="I459" s="488">
        <f t="shared" si="50"/>
        <v>17622.359</v>
      </c>
      <c r="J459" s="492">
        <f t="shared" si="50"/>
        <v>17622.359</v>
      </c>
    </row>
    <row r="460" spans="1:10" ht="25.5" customHeight="1">
      <c r="A460" s="478">
        <v>442</v>
      </c>
      <c r="B460" s="485" t="s">
        <v>247</v>
      </c>
      <c r="C460" s="486" t="s">
        <v>62</v>
      </c>
      <c r="D460" s="487" t="s">
        <v>113</v>
      </c>
      <c r="E460" s="487" t="s">
        <v>109</v>
      </c>
      <c r="F460" s="487" t="s">
        <v>394</v>
      </c>
      <c r="G460" s="487"/>
      <c r="H460" s="488">
        <f t="shared" si="50"/>
        <v>19723.605</v>
      </c>
      <c r="I460" s="489">
        <f t="shared" si="50"/>
        <v>17622.359</v>
      </c>
      <c r="J460" s="490">
        <f t="shared" si="50"/>
        <v>17622.359</v>
      </c>
    </row>
    <row r="461" spans="1:10" ht="63.75" customHeight="1">
      <c r="A461" s="478">
        <v>443</v>
      </c>
      <c r="B461" s="485" t="s">
        <v>457</v>
      </c>
      <c r="C461" s="486" t="s">
        <v>62</v>
      </c>
      <c r="D461" s="487" t="s">
        <v>113</v>
      </c>
      <c r="E461" s="487" t="s">
        <v>109</v>
      </c>
      <c r="F461" s="487" t="s">
        <v>395</v>
      </c>
      <c r="G461" s="487"/>
      <c r="H461" s="488">
        <f t="shared" si="50"/>
        <v>19723.605</v>
      </c>
      <c r="I461" s="489">
        <f t="shared" si="50"/>
        <v>17622.359</v>
      </c>
      <c r="J461" s="490">
        <f t="shared" si="50"/>
        <v>17622.359</v>
      </c>
    </row>
    <row r="462" spans="1:10" ht="25.5" customHeight="1">
      <c r="A462" s="478">
        <v>444</v>
      </c>
      <c r="B462" s="485" t="s">
        <v>238</v>
      </c>
      <c r="C462" s="486" t="s">
        <v>62</v>
      </c>
      <c r="D462" s="487" t="s">
        <v>113</v>
      </c>
      <c r="E462" s="487" t="s">
        <v>109</v>
      </c>
      <c r="F462" s="487" t="s">
        <v>395</v>
      </c>
      <c r="G462" s="487" t="s">
        <v>222</v>
      </c>
      <c r="H462" s="488">
        <f t="shared" si="50"/>
        <v>19723.605</v>
      </c>
      <c r="I462" s="489">
        <f t="shared" si="50"/>
        <v>17622.359</v>
      </c>
      <c r="J462" s="490">
        <f t="shared" si="50"/>
        <v>17622.359</v>
      </c>
    </row>
    <row r="463" spans="1:10" ht="12.75" customHeight="1">
      <c r="A463" s="478">
        <v>445</v>
      </c>
      <c r="B463" s="485" t="s">
        <v>233</v>
      </c>
      <c r="C463" s="486" t="s">
        <v>62</v>
      </c>
      <c r="D463" s="487" t="s">
        <v>113</v>
      </c>
      <c r="E463" s="487" t="s">
        <v>109</v>
      </c>
      <c r="F463" s="487" t="s">
        <v>395</v>
      </c>
      <c r="G463" s="487" t="s">
        <v>223</v>
      </c>
      <c r="H463" s="488">
        <v>19723.605</v>
      </c>
      <c r="I463" s="488">
        <v>17622.359</v>
      </c>
      <c r="J463" s="492">
        <v>17622.359</v>
      </c>
    </row>
    <row r="464" spans="1:10" ht="12.75" customHeight="1">
      <c r="A464" s="478">
        <v>446</v>
      </c>
      <c r="B464" s="485" t="s">
        <v>452</v>
      </c>
      <c r="C464" s="486" t="s">
        <v>62</v>
      </c>
      <c r="D464" s="487" t="s">
        <v>113</v>
      </c>
      <c r="E464" s="487" t="s">
        <v>113</v>
      </c>
      <c r="F464" s="487"/>
      <c r="G464" s="487"/>
      <c r="H464" s="488">
        <f aca="true" t="shared" si="51" ref="H464:J465">H465</f>
        <v>4341.382</v>
      </c>
      <c r="I464" s="489">
        <f t="shared" si="51"/>
        <v>3749.802</v>
      </c>
      <c r="J464" s="490">
        <f t="shared" si="51"/>
        <v>3749.802</v>
      </c>
    </row>
    <row r="465" spans="1:10" ht="25.5" customHeight="1">
      <c r="A465" s="478">
        <v>447</v>
      </c>
      <c r="B465" s="485" t="s">
        <v>261</v>
      </c>
      <c r="C465" s="486" t="s">
        <v>62</v>
      </c>
      <c r="D465" s="487" t="s">
        <v>113</v>
      </c>
      <c r="E465" s="487" t="s">
        <v>113</v>
      </c>
      <c r="F465" s="487" t="s">
        <v>396</v>
      </c>
      <c r="G465" s="487"/>
      <c r="H465" s="488">
        <f t="shared" si="51"/>
        <v>4341.382</v>
      </c>
      <c r="I465" s="489">
        <f t="shared" si="51"/>
        <v>3749.802</v>
      </c>
      <c r="J465" s="490">
        <f t="shared" si="51"/>
        <v>3749.802</v>
      </c>
    </row>
    <row r="466" spans="1:10" ht="25.5" customHeight="1">
      <c r="A466" s="478">
        <v>448</v>
      </c>
      <c r="B466" s="485" t="s">
        <v>296</v>
      </c>
      <c r="C466" s="486" t="s">
        <v>62</v>
      </c>
      <c r="D466" s="487" t="s">
        <v>113</v>
      </c>
      <c r="E466" s="487" t="s">
        <v>113</v>
      </c>
      <c r="F466" s="487" t="s">
        <v>397</v>
      </c>
      <c r="G466" s="487"/>
      <c r="H466" s="488">
        <f>H467+H470</f>
        <v>4341.382</v>
      </c>
      <c r="I466" s="488">
        <f>I467+I470</f>
        <v>3749.802</v>
      </c>
      <c r="J466" s="492">
        <f>J467+J470</f>
        <v>3749.802</v>
      </c>
    </row>
    <row r="467" spans="1:10" ht="63.75" customHeight="1">
      <c r="A467" s="478">
        <v>449</v>
      </c>
      <c r="B467" s="485" t="s">
        <v>297</v>
      </c>
      <c r="C467" s="486" t="s">
        <v>62</v>
      </c>
      <c r="D467" s="487" t="s">
        <v>113</v>
      </c>
      <c r="E467" s="487" t="s">
        <v>113</v>
      </c>
      <c r="F467" s="487" t="s">
        <v>398</v>
      </c>
      <c r="G467" s="487"/>
      <c r="H467" s="488">
        <f aca="true" t="shared" si="52" ref="H467:J468">H468</f>
        <v>3557.334</v>
      </c>
      <c r="I467" s="489">
        <f t="shared" si="52"/>
        <v>3175.302</v>
      </c>
      <c r="J467" s="490">
        <f t="shared" si="52"/>
        <v>3175.302</v>
      </c>
    </row>
    <row r="468" spans="1:10" ht="25.5" customHeight="1">
      <c r="A468" s="478">
        <v>450</v>
      </c>
      <c r="B468" s="485" t="s">
        <v>238</v>
      </c>
      <c r="C468" s="486" t="s">
        <v>62</v>
      </c>
      <c r="D468" s="487" t="s">
        <v>113</v>
      </c>
      <c r="E468" s="487" t="s">
        <v>113</v>
      </c>
      <c r="F468" s="487" t="s">
        <v>398</v>
      </c>
      <c r="G468" s="487" t="s">
        <v>222</v>
      </c>
      <c r="H468" s="488">
        <f t="shared" si="52"/>
        <v>3557.334</v>
      </c>
      <c r="I468" s="489">
        <f t="shared" si="52"/>
        <v>3175.302</v>
      </c>
      <c r="J468" s="490">
        <f t="shared" si="52"/>
        <v>3175.302</v>
      </c>
    </row>
    <row r="469" spans="1:10" ht="12.75" customHeight="1">
      <c r="A469" s="478">
        <v>451</v>
      </c>
      <c r="B469" s="485" t="s">
        <v>233</v>
      </c>
      <c r="C469" s="486" t="s">
        <v>62</v>
      </c>
      <c r="D469" s="487" t="s">
        <v>113</v>
      </c>
      <c r="E469" s="487" t="s">
        <v>113</v>
      </c>
      <c r="F469" s="487" t="s">
        <v>398</v>
      </c>
      <c r="G469" s="487" t="s">
        <v>223</v>
      </c>
      <c r="H469" s="488">
        <v>3557.334</v>
      </c>
      <c r="I469" s="488">
        <v>3175.302</v>
      </c>
      <c r="J469" s="492">
        <v>3175.302</v>
      </c>
    </row>
    <row r="470" spans="1:10" ht="51" customHeight="1">
      <c r="A470" s="478">
        <v>452</v>
      </c>
      <c r="B470" s="485" t="s">
        <v>900</v>
      </c>
      <c r="C470" s="486" t="s">
        <v>62</v>
      </c>
      <c r="D470" s="487" t="s">
        <v>113</v>
      </c>
      <c r="E470" s="487" t="s">
        <v>113</v>
      </c>
      <c r="F470" s="487" t="s">
        <v>399</v>
      </c>
      <c r="G470" s="487"/>
      <c r="H470" s="488">
        <f>H472</f>
        <v>784.048</v>
      </c>
      <c r="I470" s="489">
        <f>I472</f>
        <v>574.5</v>
      </c>
      <c r="J470" s="490">
        <f>J472</f>
        <v>574.5</v>
      </c>
    </row>
    <row r="471" spans="1:10" ht="25.5" customHeight="1">
      <c r="A471" s="478">
        <v>453</v>
      </c>
      <c r="B471" s="485" t="s">
        <v>238</v>
      </c>
      <c r="C471" s="486" t="s">
        <v>62</v>
      </c>
      <c r="D471" s="487" t="s">
        <v>113</v>
      </c>
      <c r="E471" s="487" t="s">
        <v>113</v>
      </c>
      <c r="F471" s="487" t="s">
        <v>399</v>
      </c>
      <c r="G471" s="487" t="s">
        <v>222</v>
      </c>
      <c r="H471" s="488">
        <f>H472</f>
        <v>784.048</v>
      </c>
      <c r="I471" s="489">
        <f>I472</f>
        <v>574.5</v>
      </c>
      <c r="J471" s="490">
        <f>J472</f>
        <v>574.5</v>
      </c>
    </row>
    <row r="472" spans="1:10" ht="12.75" customHeight="1">
      <c r="A472" s="478">
        <v>454</v>
      </c>
      <c r="B472" s="485" t="s">
        <v>233</v>
      </c>
      <c r="C472" s="486" t="s">
        <v>62</v>
      </c>
      <c r="D472" s="487" t="s">
        <v>113</v>
      </c>
      <c r="E472" s="487" t="s">
        <v>113</v>
      </c>
      <c r="F472" s="487" t="s">
        <v>399</v>
      </c>
      <c r="G472" s="487" t="s">
        <v>223</v>
      </c>
      <c r="H472" s="488">
        <v>784.048</v>
      </c>
      <c r="I472" s="488">
        <f>114.9+459.6</f>
        <v>574.5</v>
      </c>
      <c r="J472" s="492">
        <f>114.9+459.6</f>
        <v>574.5</v>
      </c>
    </row>
    <row r="473" spans="1:10" ht="12.75" customHeight="1">
      <c r="A473" s="478">
        <v>455</v>
      </c>
      <c r="B473" s="542" t="s">
        <v>61</v>
      </c>
      <c r="C473" s="486" t="s">
        <v>62</v>
      </c>
      <c r="D473" s="487" t="s">
        <v>113</v>
      </c>
      <c r="E473" s="487" t="s">
        <v>115</v>
      </c>
      <c r="F473" s="487"/>
      <c r="G473" s="487"/>
      <c r="H473" s="488">
        <f>H476</f>
        <v>3534.3</v>
      </c>
      <c r="I473" s="489">
        <f>I476</f>
        <v>3270.1</v>
      </c>
      <c r="J473" s="490">
        <f>J476</f>
        <v>3270.1</v>
      </c>
    </row>
    <row r="474" spans="1:10" ht="12.75" customHeight="1">
      <c r="A474" s="478">
        <v>456</v>
      </c>
      <c r="B474" s="485" t="s">
        <v>189</v>
      </c>
      <c r="C474" s="486" t="s">
        <v>62</v>
      </c>
      <c r="D474" s="487" t="s">
        <v>113</v>
      </c>
      <c r="E474" s="487" t="s">
        <v>115</v>
      </c>
      <c r="F474" s="487" t="s">
        <v>343</v>
      </c>
      <c r="G474" s="487"/>
      <c r="H474" s="488">
        <f aca="true" t="shared" si="53" ref="H474:J475">H475</f>
        <v>3534.3</v>
      </c>
      <c r="I474" s="488">
        <f t="shared" si="53"/>
        <v>3270.1</v>
      </c>
      <c r="J474" s="492">
        <f t="shared" si="53"/>
        <v>3270.1</v>
      </c>
    </row>
    <row r="475" spans="1:10" ht="38.25" customHeight="1">
      <c r="A475" s="478">
        <v>457</v>
      </c>
      <c r="B475" s="485" t="s">
        <v>221</v>
      </c>
      <c r="C475" s="486" t="s">
        <v>62</v>
      </c>
      <c r="D475" s="487" t="s">
        <v>113</v>
      </c>
      <c r="E475" s="487" t="s">
        <v>115</v>
      </c>
      <c r="F475" s="487" t="s">
        <v>382</v>
      </c>
      <c r="G475" s="487"/>
      <c r="H475" s="488">
        <f t="shared" si="53"/>
        <v>3534.3</v>
      </c>
      <c r="I475" s="489">
        <f t="shared" si="53"/>
        <v>3270.1</v>
      </c>
      <c r="J475" s="490">
        <f t="shared" si="53"/>
        <v>3270.1</v>
      </c>
    </row>
    <row r="476" spans="1:10" ht="76.5" customHeight="1">
      <c r="A476" s="478">
        <v>458</v>
      </c>
      <c r="B476" s="530" t="s">
        <v>864</v>
      </c>
      <c r="C476" s="486" t="s">
        <v>62</v>
      </c>
      <c r="D476" s="487" t="s">
        <v>113</v>
      </c>
      <c r="E476" s="487" t="s">
        <v>115</v>
      </c>
      <c r="F476" s="487" t="s">
        <v>519</v>
      </c>
      <c r="G476" s="487"/>
      <c r="H476" s="488">
        <f>H477+H480</f>
        <v>3534.3</v>
      </c>
      <c r="I476" s="489">
        <f>I477+I480</f>
        <v>3270.1</v>
      </c>
      <c r="J476" s="490">
        <f>J477+J480</f>
        <v>3270.1</v>
      </c>
    </row>
    <row r="477" spans="1:10" ht="51" customHeight="1">
      <c r="A477" s="478">
        <v>459</v>
      </c>
      <c r="B477" s="491" t="s">
        <v>191</v>
      </c>
      <c r="C477" s="486" t="s">
        <v>62</v>
      </c>
      <c r="D477" s="487" t="s">
        <v>113</v>
      </c>
      <c r="E477" s="487" t="s">
        <v>115</v>
      </c>
      <c r="F477" s="487" t="s">
        <v>519</v>
      </c>
      <c r="G477" s="487" t="s">
        <v>180</v>
      </c>
      <c r="H477" s="488">
        <f>H478</f>
        <v>3034.3</v>
      </c>
      <c r="I477" s="489">
        <f>I478</f>
        <v>2770.1</v>
      </c>
      <c r="J477" s="490">
        <f>J478</f>
        <v>2770.1</v>
      </c>
    </row>
    <row r="478" spans="1:10" ht="25.5" customHeight="1">
      <c r="A478" s="478">
        <v>460</v>
      </c>
      <c r="B478" s="485" t="s">
        <v>214</v>
      </c>
      <c r="C478" s="486" t="s">
        <v>62</v>
      </c>
      <c r="D478" s="487" t="s">
        <v>113</v>
      </c>
      <c r="E478" s="487" t="s">
        <v>115</v>
      </c>
      <c r="F478" s="487" t="s">
        <v>519</v>
      </c>
      <c r="G478" s="487" t="s">
        <v>129</v>
      </c>
      <c r="H478" s="488">
        <v>3034.3</v>
      </c>
      <c r="I478" s="488">
        <v>2770.1</v>
      </c>
      <c r="J478" s="492">
        <v>2770.1</v>
      </c>
    </row>
    <row r="479" spans="1:10" ht="25.5" customHeight="1">
      <c r="A479" s="478">
        <v>461</v>
      </c>
      <c r="B479" s="491" t="s">
        <v>559</v>
      </c>
      <c r="C479" s="486" t="s">
        <v>62</v>
      </c>
      <c r="D479" s="487" t="s">
        <v>113</v>
      </c>
      <c r="E479" s="487" t="s">
        <v>115</v>
      </c>
      <c r="F479" s="487" t="s">
        <v>519</v>
      </c>
      <c r="G479" s="487" t="s">
        <v>193</v>
      </c>
      <c r="H479" s="488">
        <f>H480</f>
        <v>500</v>
      </c>
      <c r="I479" s="489">
        <f>I480</f>
        <v>500</v>
      </c>
      <c r="J479" s="490">
        <f>J480</f>
        <v>500</v>
      </c>
    </row>
    <row r="480" spans="1:10" ht="25.5" customHeight="1">
      <c r="A480" s="478">
        <v>462</v>
      </c>
      <c r="B480" s="485" t="s">
        <v>237</v>
      </c>
      <c r="C480" s="486" t="s">
        <v>62</v>
      </c>
      <c r="D480" s="487" t="s">
        <v>113</v>
      </c>
      <c r="E480" s="487" t="s">
        <v>115</v>
      </c>
      <c r="F480" s="487" t="s">
        <v>519</v>
      </c>
      <c r="G480" s="487" t="s">
        <v>194</v>
      </c>
      <c r="H480" s="488">
        <v>500</v>
      </c>
      <c r="I480" s="489">
        <v>500</v>
      </c>
      <c r="J480" s="490">
        <v>500</v>
      </c>
    </row>
    <row r="481" spans="1:10" ht="12.75" customHeight="1">
      <c r="A481" s="478">
        <v>463</v>
      </c>
      <c r="B481" s="485" t="s">
        <v>224</v>
      </c>
      <c r="C481" s="486" t="s">
        <v>62</v>
      </c>
      <c r="D481" s="487" t="s">
        <v>112</v>
      </c>
      <c r="E481" s="487" t="s">
        <v>8</v>
      </c>
      <c r="F481" s="487"/>
      <c r="G481" s="487"/>
      <c r="H481" s="488">
        <f>H482</f>
        <v>107160.02436999998</v>
      </c>
      <c r="I481" s="489">
        <f>I482</f>
        <v>64589.505</v>
      </c>
      <c r="J481" s="490">
        <f>J482</f>
        <v>64036.915</v>
      </c>
    </row>
    <row r="482" spans="1:10" ht="12.75" customHeight="1">
      <c r="A482" s="478">
        <v>464</v>
      </c>
      <c r="B482" s="485" t="s">
        <v>16</v>
      </c>
      <c r="C482" s="486" t="s">
        <v>62</v>
      </c>
      <c r="D482" s="487" t="s">
        <v>112</v>
      </c>
      <c r="E482" s="487" t="s">
        <v>11</v>
      </c>
      <c r="F482" s="487"/>
      <c r="G482" s="487"/>
      <c r="H482" s="488">
        <f>H483+H539</f>
        <v>107160.02436999998</v>
      </c>
      <c r="I482" s="488">
        <f>I483+I539</f>
        <v>64589.505</v>
      </c>
      <c r="J482" s="492">
        <f>J483+J539</f>
        <v>64036.915</v>
      </c>
    </row>
    <row r="483" spans="1:10" ht="25.5" customHeight="1">
      <c r="A483" s="478">
        <v>465</v>
      </c>
      <c r="B483" s="485" t="s">
        <v>454</v>
      </c>
      <c r="C483" s="486" t="s">
        <v>62</v>
      </c>
      <c r="D483" s="487" t="s">
        <v>112</v>
      </c>
      <c r="E483" s="487" t="s">
        <v>11</v>
      </c>
      <c r="F483" s="487" t="s">
        <v>383</v>
      </c>
      <c r="G483" s="487"/>
      <c r="H483" s="488">
        <f>H484+H515+H519+H535</f>
        <v>107123.02436999998</v>
      </c>
      <c r="I483" s="488">
        <f>I484+I515+I519+I535</f>
        <v>64589.505</v>
      </c>
      <c r="J483" s="492">
        <f>J484+J515+J519+J535</f>
        <v>64036.915</v>
      </c>
    </row>
    <row r="484" spans="1:10" ht="25.5" customHeight="1">
      <c r="A484" s="478">
        <v>466</v>
      </c>
      <c r="B484" s="485" t="s">
        <v>541</v>
      </c>
      <c r="C484" s="486" t="s">
        <v>62</v>
      </c>
      <c r="D484" s="487" t="s">
        <v>112</v>
      </c>
      <c r="E484" s="487" t="s">
        <v>11</v>
      </c>
      <c r="F484" s="487" t="s">
        <v>400</v>
      </c>
      <c r="G484" s="487"/>
      <c r="H484" s="488">
        <f>H485+H488+H491+H494+H497+H500+H503+H506+H509+H512</f>
        <v>65270.97137</v>
      </c>
      <c r="I484" s="488">
        <f>I485+I488+I491+I494+I497+I500+I503+I506+I509+I512</f>
        <v>35444.507999999994</v>
      </c>
      <c r="J484" s="492">
        <f>J485+J488+J491+J494+J497+J500+J503+J506+J509+J512</f>
        <v>34891.918</v>
      </c>
    </row>
    <row r="485" spans="1:10" ht="63.75" customHeight="1">
      <c r="A485" s="478">
        <v>467</v>
      </c>
      <c r="B485" s="485" t="s">
        <v>785</v>
      </c>
      <c r="C485" s="486" t="s">
        <v>62</v>
      </c>
      <c r="D485" s="487" t="s">
        <v>112</v>
      </c>
      <c r="E485" s="487" t="s">
        <v>11</v>
      </c>
      <c r="F485" s="487" t="s">
        <v>401</v>
      </c>
      <c r="G485" s="487"/>
      <c r="H485" s="488">
        <f>H487</f>
        <v>21095.934</v>
      </c>
      <c r="I485" s="489">
        <f>I487</f>
        <v>20868.32</v>
      </c>
      <c r="J485" s="490">
        <f>J487</f>
        <v>20868.32</v>
      </c>
    </row>
    <row r="486" spans="1:10" ht="25.5" customHeight="1">
      <c r="A486" s="478">
        <v>468</v>
      </c>
      <c r="B486" s="485" t="s">
        <v>238</v>
      </c>
      <c r="C486" s="486" t="s">
        <v>62</v>
      </c>
      <c r="D486" s="487" t="s">
        <v>112</v>
      </c>
      <c r="E486" s="487" t="s">
        <v>11</v>
      </c>
      <c r="F486" s="487" t="s">
        <v>401</v>
      </c>
      <c r="G486" s="487" t="s">
        <v>222</v>
      </c>
      <c r="H486" s="488">
        <f>H487</f>
        <v>21095.934</v>
      </c>
      <c r="I486" s="489">
        <f>I487</f>
        <v>20868.32</v>
      </c>
      <c r="J486" s="490">
        <f>J487</f>
        <v>20868.32</v>
      </c>
    </row>
    <row r="487" spans="1:10" ht="12.75" customHeight="1">
      <c r="A487" s="478">
        <v>469</v>
      </c>
      <c r="B487" s="485" t="s">
        <v>233</v>
      </c>
      <c r="C487" s="486" t="s">
        <v>62</v>
      </c>
      <c r="D487" s="487" t="s">
        <v>112</v>
      </c>
      <c r="E487" s="487" t="s">
        <v>11</v>
      </c>
      <c r="F487" s="487" t="s">
        <v>401</v>
      </c>
      <c r="G487" s="487" t="s">
        <v>223</v>
      </c>
      <c r="H487" s="488">
        <v>21095.934</v>
      </c>
      <c r="I487" s="488">
        <f>20088.19+780.13</f>
        <v>20868.32</v>
      </c>
      <c r="J487" s="492">
        <f>20088.19+780.13</f>
        <v>20868.32</v>
      </c>
    </row>
    <row r="488" spans="1:10" ht="89.25" customHeight="1">
      <c r="A488" s="478">
        <v>470</v>
      </c>
      <c r="B488" s="532" t="s">
        <v>801</v>
      </c>
      <c r="C488" s="486" t="s">
        <v>62</v>
      </c>
      <c r="D488" s="487" t="s">
        <v>112</v>
      </c>
      <c r="E488" s="487" t="s">
        <v>11</v>
      </c>
      <c r="F488" s="487" t="s">
        <v>499</v>
      </c>
      <c r="G488" s="487"/>
      <c r="H488" s="488">
        <f>H490</f>
        <v>2442.717</v>
      </c>
      <c r="I488" s="489">
        <f>I490</f>
        <v>2250.107</v>
      </c>
      <c r="J488" s="490">
        <f>J490</f>
        <v>2250.107</v>
      </c>
    </row>
    <row r="489" spans="1:10" ht="25.5" customHeight="1">
      <c r="A489" s="478">
        <v>471</v>
      </c>
      <c r="B489" s="485" t="s">
        <v>238</v>
      </c>
      <c r="C489" s="486" t="s">
        <v>62</v>
      </c>
      <c r="D489" s="487" t="s">
        <v>112</v>
      </c>
      <c r="E489" s="487" t="s">
        <v>11</v>
      </c>
      <c r="F489" s="487" t="s">
        <v>499</v>
      </c>
      <c r="G489" s="487" t="s">
        <v>222</v>
      </c>
      <c r="H489" s="488">
        <f>H490</f>
        <v>2442.717</v>
      </c>
      <c r="I489" s="489">
        <f>I490</f>
        <v>2250.107</v>
      </c>
      <c r="J489" s="490">
        <f>J490</f>
        <v>2250.107</v>
      </c>
    </row>
    <row r="490" spans="1:10" ht="12.75" customHeight="1">
      <c r="A490" s="478">
        <v>472</v>
      </c>
      <c r="B490" s="485" t="s">
        <v>233</v>
      </c>
      <c r="C490" s="486" t="s">
        <v>62</v>
      </c>
      <c r="D490" s="487" t="s">
        <v>112</v>
      </c>
      <c r="E490" s="487" t="s">
        <v>11</v>
      </c>
      <c r="F490" s="487" t="s">
        <v>499</v>
      </c>
      <c r="G490" s="487" t="s">
        <v>223</v>
      </c>
      <c r="H490" s="488">
        <v>2442.717</v>
      </c>
      <c r="I490" s="488">
        <v>2250.107</v>
      </c>
      <c r="J490" s="492">
        <v>2250.107</v>
      </c>
    </row>
    <row r="491" spans="1:10" ht="89.25" customHeight="1">
      <c r="A491" s="478">
        <v>473</v>
      </c>
      <c r="B491" s="532" t="s">
        <v>796</v>
      </c>
      <c r="C491" s="486" t="s">
        <v>62</v>
      </c>
      <c r="D491" s="487" t="s">
        <v>112</v>
      </c>
      <c r="E491" s="487" t="s">
        <v>11</v>
      </c>
      <c r="F491" s="487" t="s">
        <v>500</v>
      </c>
      <c r="G491" s="487"/>
      <c r="H491" s="488">
        <f>H493</f>
        <v>2020.662</v>
      </c>
      <c r="I491" s="489">
        <f>I493</f>
        <v>1870.652</v>
      </c>
      <c r="J491" s="490">
        <f>J493</f>
        <v>1870.652</v>
      </c>
    </row>
    <row r="492" spans="1:10" ht="25.5" customHeight="1">
      <c r="A492" s="478">
        <v>474</v>
      </c>
      <c r="B492" s="485" t="s">
        <v>238</v>
      </c>
      <c r="C492" s="486" t="s">
        <v>62</v>
      </c>
      <c r="D492" s="487" t="s">
        <v>112</v>
      </c>
      <c r="E492" s="487" t="s">
        <v>11</v>
      </c>
      <c r="F492" s="487" t="s">
        <v>500</v>
      </c>
      <c r="G492" s="487" t="s">
        <v>222</v>
      </c>
      <c r="H492" s="488">
        <f>H493</f>
        <v>2020.662</v>
      </c>
      <c r="I492" s="489">
        <f>I493</f>
        <v>1870.652</v>
      </c>
      <c r="J492" s="490">
        <f>J493</f>
        <v>1870.652</v>
      </c>
    </row>
    <row r="493" spans="1:10" ht="12.75" customHeight="1">
      <c r="A493" s="478">
        <v>475</v>
      </c>
      <c r="B493" s="485" t="s">
        <v>233</v>
      </c>
      <c r="C493" s="486" t="s">
        <v>62</v>
      </c>
      <c r="D493" s="487" t="s">
        <v>112</v>
      </c>
      <c r="E493" s="487" t="s">
        <v>11</v>
      </c>
      <c r="F493" s="487" t="s">
        <v>500</v>
      </c>
      <c r="G493" s="487" t="s">
        <v>223</v>
      </c>
      <c r="H493" s="488">
        <v>2020.662</v>
      </c>
      <c r="I493" s="488">
        <v>1870.652</v>
      </c>
      <c r="J493" s="492">
        <v>1870.652</v>
      </c>
    </row>
    <row r="494" spans="1:10" ht="89.25" customHeight="1">
      <c r="A494" s="478">
        <v>476</v>
      </c>
      <c r="B494" s="532" t="s">
        <v>797</v>
      </c>
      <c r="C494" s="486" t="s">
        <v>62</v>
      </c>
      <c r="D494" s="487" t="s">
        <v>112</v>
      </c>
      <c r="E494" s="487" t="s">
        <v>11</v>
      </c>
      <c r="F494" s="487" t="s">
        <v>501</v>
      </c>
      <c r="G494" s="487"/>
      <c r="H494" s="488">
        <f>H496</f>
        <v>1310.635</v>
      </c>
      <c r="I494" s="489">
        <f>I496</f>
        <v>1212.535</v>
      </c>
      <c r="J494" s="490">
        <f>J496</f>
        <v>1212.535</v>
      </c>
    </row>
    <row r="495" spans="1:10" ht="25.5" customHeight="1">
      <c r="A495" s="478">
        <v>477</v>
      </c>
      <c r="B495" s="485" t="s">
        <v>238</v>
      </c>
      <c r="C495" s="486" t="s">
        <v>62</v>
      </c>
      <c r="D495" s="487" t="s">
        <v>112</v>
      </c>
      <c r="E495" s="487" t="s">
        <v>11</v>
      </c>
      <c r="F495" s="487" t="s">
        <v>501</v>
      </c>
      <c r="G495" s="487" t="s">
        <v>222</v>
      </c>
      <c r="H495" s="488">
        <f>H496</f>
        <v>1310.635</v>
      </c>
      <c r="I495" s="489">
        <f>I496</f>
        <v>1212.535</v>
      </c>
      <c r="J495" s="490">
        <f>J496</f>
        <v>1212.535</v>
      </c>
    </row>
    <row r="496" spans="1:10" ht="12.75" customHeight="1">
      <c r="A496" s="478">
        <v>478</v>
      </c>
      <c r="B496" s="485" t="s">
        <v>233</v>
      </c>
      <c r="C496" s="486" t="s">
        <v>62</v>
      </c>
      <c r="D496" s="487" t="s">
        <v>112</v>
      </c>
      <c r="E496" s="487" t="s">
        <v>11</v>
      </c>
      <c r="F496" s="487" t="s">
        <v>501</v>
      </c>
      <c r="G496" s="487" t="s">
        <v>223</v>
      </c>
      <c r="H496" s="488">
        <v>1310.635</v>
      </c>
      <c r="I496" s="488">
        <v>1212.535</v>
      </c>
      <c r="J496" s="492">
        <v>1212.535</v>
      </c>
    </row>
    <row r="497" spans="1:10" ht="89.25" customHeight="1">
      <c r="A497" s="478">
        <v>479</v>
      </c>
      <c r="B497" s="532" t="s">
        <v>798</v>
      </c>
      <c r="C497" s="486" t="s">
        <v>62</v>
      </c>
      <c r="D497" s="487" t="s">
        <v>112</v>
      </c>
      <c r="E497" s="487" t="s">
        <v>11</v>
      </c>
      <c r="F497" s="487" t="s">
        <v>502</v>
      </c>
      <c r="G497" s="487"/>
      <c r="H497" s="488">
        <f>H499</f>
        <v>1838.734</v>
      </c>
      <c r="I497" s="489">
        <f>I499</f>
        <v>1694.824</v>
      </c>
      <c r="J497" s="490">
        <f>J499</f>
        <v>1694.824</v>
      </c>
    </row>
    <row r="498" spans="1:10" ht="25.5" customHeight="1">
      <c r="A498" s="478">
        <v>480</v>
      </c>
      <c r="B498" s="485" t="s">
        <v>238</v>
      </c>
      <c r="C498" s="486" t="s">
        <v>62</v>
      </c>
      <c r="D498" s="487" t="s">
        <v>112</v>
      </c>
      <c r="E498" s="487" t="s">
        <v>11</v>
      </c>
      <c r="F498" s="487" t="s">
        <v>502</v>
      </c>
      <c r="G498" s="487" t="s">
        <v>222</v>
      </c>
      <c r="H498" s="488">
        <f>H499</f>
        <v>1838.734</v>
      </c>
      <c r="I498" s="489">
        <f>I499</f>
        <v>1694.824</v>
      </c>
      <c r="J498" s="490">
        <f>J499</f>
        <v>1694.824</v>
      </c>
    </row>
    <row r="499" spans="1:10" ht="12.75" customHeight="1">
      <c r="A499" s="478">
        <v>481</v>
      </c>
      <c r="B499" s="485" t="s">
        <v>233</v>
      </c>
      <c r="C499" s="486" t="s">
        <v>62</v>
      </c>
      <c r="D499" s="487" t="s">
        <v>112</v>
      </c>
      <c r="E499" s="487" t="s">
        <v>11</v>
      </c>
      <c r="F499" s="487" t="s">
        <v>502</v>
      </c>
      <c r="G499" s="487" t="s">
        <v>223</v>
      </c>
      <c r="H499" s="488">
        <v>1838.734</v>
      </c>
      <c r="I499" s="488">
        <v>1694.824</v>
      </c>
      <c r="J499" s="492">
        <v>1694.824</v>
      </c>
    </row>
    <row r="500" spans="1:10" ht="89.25" customHeight="1">
      <c r="A500" s="478">
        <v>482</v>
      </c>
      <c r="B500" s="532" t="s">
        <v>799</v>
      </c>
      <c r="C500" s="486" t="s">
        <v>62</v>
      </c>
      <c r="D500" s="487" t="s">
        <v>112</v>
      </c>
      <c r="E500" s="487" t="s">
        <v>11</v>
      </c>
      <c r="F500" s="487" t="s">
        <v>503</v>
      </c>
      <c r="G500" s="487"/>
      <c r="H500" s="488">
        <f>H502</f>
        <v>3968.985</v>
      </c>
      <c r="I500" s="489">
        <f>I502</f>
        <v>3771.675</v>
      </c>
      <c r="J500" s="490">
        <f>J502</f>
        <v>3771.675</v>
      </c>
    </row>
    <row r="501" spans="1:10" ht="25.5" customHeight="1">
      <c r="A501" s="478">
        <v>483</v>
      </c>
      <c r="B501" s="485" t="s">
        <v>238</v>
      </c>
      <c r="C501" s="486" t="s">
        <v>62</v>
      </c>
      <c r="D501" s="487" t="s">
        <v>112</v>
      </c>
      <c r="E501" s="487" t="s">
        <v>11</v>
      </c>
      <c r="F501" s="487" t="s">
        <v>503</v>
      </c>
      <c r="G501" s="487" t="s">
        <v>222</v>
      </c>
      <c r="H501" s="488">
        <f>H502</f>
        <v>3968.985</v>
      </c>
      <c r="I501" s="489">
        <f>I502</f>
        <v>3771.675</v>
      </c>
      <c r="J501" s="490">
        <f>J502</f>
        <v>3771.675</v>
      </c>
    </row>
    <row r="502" spans="1:10" ht="12.75" customHeight="1">
      <c r="A502" s="478">
        <v>484</v>
      </c>
      <c r="B502" s="485" t="s">
        <v>233</v>
      </c>
      <c r="C502" s="486" t="s">
        <v>62</v>
      </c>
      <c r="D502" s="487" t="s">
        <v>112</v>
      </c>
      <c r="E502" s="487" t="s">
        <v>11</v>
      </c>
      <c r="F502" s="487" t="s">
        <v>503</v>
      </c>
      <c r="G502" s="487" t="s">
        <v>223</v>
      </c>
      <c r="H502" s="488">
        <v>3968.985</v>
      </c>
      <c r="I502" s="488">
        <v>3771.675</v>
      </c>
      <c r="J502" s="492">
        <v>3771.675</v>
      </c>
    </row>
    <row r="503" spans="1:10" ht="89.25" customHeight="1">
      <c r="A503" s="478">
        <v>485</v>
      </c>
      <c r="B503" s="485" t="s">
        <v>612</v>
      </c>
      <c r="C503" s="486" t="s">
        <v>62</v>
      </c>
      <c r="D503" s="487" t="s">
        <v>112</v>
      </c>
      <c r="E503" s="487" t="s">
        <v>11</v>
      </c>
      <c r="F503" s="487" t="s">
        <v>613</v>
      </c>
      <c r="G503" s="487"/>
      <c r="H503" s="488">
        <f aca="true" t="shared" si="54" ref="H503:J504">H504</f>
        <v>129.08357</v>
      </c>
      <c r="I503" s="489">
        <f t="shared" si="54"/>
        <v>0</v>
      </c>
      <c r="J503" s="490">
        <f t="shared" si="54"/>
        <v>0</v>
      </c>
    </row>
    <row r="504" spans="1:10" ht="25.5" customHeight="1">
      <c r="A504" s="478">
        <v>486</v>
      </c>
      <c r="B504" s="485" t="s">
        <v>238</v>
      </c>
      <c r="C504" s="486" t="s">
        <v>62</v>
      </c>
      <c r="D504" s="487" t="s">
        <v>112</v>
      </c>
      <c r="E504" s="487" t="s">
        <v>11</v>
      </c>
      <c r="F504" s="487" t="s">
        <v>613</v>
      </c>
      <c r="G504" s="487" t="s">
        <v>222</v>
      </c>
      <c r="H504" s="488">
        <f t="shared" si="54"/>
        <v>129.08357</v>
      </c>
      <c r="I504" s="489">
        <f t="shared" si="54"/>
        <v>0</v>
      </c>
      <c r="J504" s="490">
        <f t="shared" si="54"/>
        <v>0</v>
      </c>
    </row>
    <row r="505" spans="1:10" ht="12.75" customHeight="1">
      <c r="A505" s="478">
        <v>487</v>
      </c>
      <c r="B505" s="485" t="s">
        <v>233</v>
      </c>
      <c r="C505" s="486" t="s">
        <v>62</v>
      </c>
      <c r="D505" s="487" t="s">
        <v>112</v>
      </c>
      <c r="E505" s="487" t="s">
        <v>11</v>
      </c>
      <c r="F505" s="487" t="s">
        <v>613</v>
      </c>
      <c r="G505" s="487" t="s">
        <v>223</v>
      </c>
      <c r="H505" s="488">
        <v>129.08357</v>
      </c>
      <c r="I505" s="489">
        <v>0</v>
      </c>
      <c r="J505" s="490">
        <v>0</v>
      </c>
    </row>
    <row r="506" spans="1:10" ht="89.25" customHeight="1">
      <c r="A506" s="478">
        <v>488</v>
      </c>
      <c r="B506" s="532" t="s">
        <v>800</v>
      </c>
      <c r="C506" s="486" t="s">
        <v>62</v>
      </c>
      <c r="D506" s="487" t="s">
        <v>112</v>
      </c>
      <c r="E506" s="487" t="s">
        <v>11</v>
      </c>
      <c r="F506" s="487" t="s">
        <v>516</v>
      </c>
      <c r="G506" s="487"/>
      <c r="H506" s="488">
        <f aca="true" t="shared" si="55" ref="H506:J513">H507</f>
        <v>3491.865</v>
      </c>
      <c r="I506" s="488">
        <f t="shared" si="55"/>
        <v>3223.805</v>
      </c>
      <c r="J506" s="492">
        <f t="shared" si="55"/>
        <v>3223.805</v>
      </c>
    </row>
    <row r="507" spans="1:10" ht="25.5" customHeight="1">
      <c r="A507" s="478">
        <v>489</v>
      </c>
      <c r="B507" s="485" t="s">
        <v>238</v>
      </c>
      <c r="C507" s="486" t="s">
        <v>62</v>
      </c>
      <c r="D507" s="487" t="s">
        <v>112</v>
      </c>
      <c r="E507" s="487" t="s">
        <v>11</v>
      </c>
      <c r="F507" s="487" t="s">
        <v>516</v>
      </c>
      <c r="G507" s="487" t="s">
        <v>222</v>
      </c>
      <c r="H507" s="488">
        <f t="shared" si="55"/>
        <v>3491.865</v>
      </c>
      <c r="I507" s="489">
        <f t="shared" si="55"/>
        <v>3223.805</v>
      </c>
      <c r="J507" s="490">
        <f t="shared" si="55"/>
        <v>3223.805</v>
      </c>
    </row>
    <row r="508" spans="1:10" ht="12.75" customHeight="1">
      <c r="A508" s="478">
        <v>490</v>
      </c>
      <c r="B508" s="485" t="s">
        <v>233</v>
      </c>
      <c r="C508" s="486" t="s">
        <v>62</v>
      </c>
      <c r="D508" s="487" t="s">
        <v>112</v>
      </c>
      <c r="E508" s="487" t="s">
        <v>11</v>
      </c>
      <c r="F508" s="487" t="s">
        <v>516</v>
      </c>
      <c r="G508" s="487" t="s">
        <v>223</v>
      </c>
      <c r="H508" s="488">
        <v>3491.865</v>
      </c>
      <c r="I508" s="488">
        <v>3223.805</v>
      </c>
      <c r="J508" s="492">
        <v>3223.805</v>
      </c>
    </row>
    <row r="509" spans="1:10" ht="76.5" customHeight="1">
      <c r="A509" s="478">
        <v>491</v>
      </c>
      <c r="B509" s="532" t="s">
        <v>1000</v>
      </c>
      <c r="C509" s="486" t="s">
        <v>62</v>
      </c>
      <c r="D509" s="487" t="s">
        <v>112</v>
      </c>
      <c r="E509" s="487" t="s">
        <v>11</v>
      </c>
      <c r="F509" s="487" t="s">
        <v>1001</v>
      </c>
      <c r="G509" s="487"/>
      <c r="H509" s="488">
        <f t="shared" si="55"/>
        <v>195.163</v>
      </c>
      <c r="I509" s="488">
        <f t="shared" si="55"/>
        <v>552.59</v>
      </c>
      <c r="J509" s="492">
        <f t="shared" si="55"/>
        <v>0</v>
      </c>
    </row>
    <row r="510" spans="1:10" ht="25.5" customHeight="1">
      <c r="A510" s="478">
        <v>492</v>
      </c>
      <c r="B510" s="485" t="s">
        <v>238</v>
      </c>
      <c r="C510" s="486" t="s">
        <v>62</v>
      </c>
      <c r="D510" s="487" t="s">
        <v>112</v>
      </c>
      <c r="E510" s="487" t="s">
        <v>11</v>
      </c>
      <c r="F510" s="487" t="s">
        <v>1001</v>
      </c>
      <c r="G510" s="487" t="s">
        <v>222</v>
      </c>
      <c r="H510" s="488">
        <f t="shared" si="55"/>
        <v>195.163</v>
      </c>
      <c r="I510" s="489">
        <f t="shared" si="55"/>
        <v>552.59</v>
      </c>
      <c r="J510" s="490">
        <f t="shared" si="55"/>
        <v>0</v>
      </c>
    </row>
    <row r="511" spans="1:10" ht="12.75" customHeight="1">
      <c r="A511" s="478">
        <v>493</v>
      </c>
      <c r="B511" s="485" t="s">
        <v>233</v>
      </c>
      <c r="C511" s="486" t="s">
        <v>62</v>
      </c>
      <c r="D511" s="487" t="s">
        <v>112</v>
      </c>
      <c r="E511" s="487" t="s">
        <v>11</v>
      </c>
      <c r="F511" s="487" t="s">
        <v>1001</v>
      </c>
      <c r="G511" s="487" t="s">
        <v>223</v>
      </c>
      <c r="H511" s="488">
        <f>185.363+9.8</f>
        <v>195.163</v>
      </c>
      <c r="I511" s="488">
        <v>552.59</v>
      </c>
      <c r="J511" s="492">
        <v>0</v>
      </c>
    </row>
    <row r="512" spans="1:10" ht="63.75" customHeight="1">
      <c r="A512" s="478">
        <v>494</v>
      </c>
      <c r="B512" s="532" t="s">
        <v>1002</v>
      </c>
      <c r="C512" s="486" t="s">
        <v>62</v>
      </c>
      <c r="D512" s="487" t="s">
        <v>112</v>
      </c>
      <c r="E512" s="487" t="s">
        <v>11</v>
      </c>
      <c r="F512" s="487" t="s">
        <v>1003</v>
      </c>
      <c r="G512" s="487"/>
      <c r="H512" s="488">
        <f t="shared" si="55"/>
        <v>28777.1928</v>
      </c>
      <c r="I512" s="488">
        <f t="shared" si="55"/>
        <v>0</v>
      </c>
      <c r="J512" s="492">
        <f t="shared" si="55"/>
        <v>0</v>
      </c>
    </row>
    <row r="513" spans="1:10" ht="25.5" customHeight="1">
      <c r="A513" s="478">
        <v>495</v>
      </c>
      <c r="B513" s="485" t="s">
        <v>238</v>
      </c>
      <c r="C513" s="486" t="s">
        <v>62</v>
      </c>
      <c r="D513" s="487" t="s">
        <v>112</v>
      </c>
      <c r="E513" s="487" t="s">
        <v>11</v>
      </c>
      <c r="F513" s="487" t="s">
        <v>1003</v>
      </c>
      <c r="G513" s="487" t="s">
        <v>222</v>
      </c>
      <c r="H513" s="488">
        <f t="shared" si="55"/>
        <v>28777.1928</v>
      </c>
      <c r="I513" s="489">
        <f t="shared" si="55"/>
        <v>0</v>
      </c>
      <c r="J513" s="490">
        <f t="shared" si="55"/>
        <v>0</v>
      </c>
    </row>
    <row r="514" spans="1:10" ht="12.75" customHeight="1">
      <c r="A514" s="478">
        <v>496</v>
      </c>
      <c r="B514" s="485" t="s">
        <v>233</v>
      </c>
      <c r="C514" s="486" t="s">
        <v>62</v>
      </c>
      <c r="D514" s="487" t="s">
        <v>112</v>
      </c>
      <c r="E514" s="487" t="s">
        <v>11</v>
      </c>
      <c r="F514" s="487" t="s">
        <v>1003</v>
      </c>
      <c r="G514" s="487" t="s">
        <v>223</v>
      </c>
      <c r="H514" s="488">
        <v>28777.1928</v>
      </c>
      <c r="I514" s="488">
        <v>0</v>
      </c>
      <c r="J514" s="492">
        <v>0</v>
      </c>
    </row>
    <row r="515" spans="1:10" ht="12.75" customHeight="1">
      <c r="A515" s="478">
        <v>497</v>
      </c>
      <c r="B515" s="485" t="s">
        <v>248</v>
      </c>
      <c r="C515" s="486" t="s">
        <v>62</v>
      </c>
      <c r="D515" s="487" t="s">
        <v>112</v>
      </c>
      <c r="E515" s="487" t="s">
        <v>11</v>
      </c>
      <c r="F515" s="487" t="s">
        <v>402</v>
      </c>
      <c r="G515" s="487"/>
      <c r="H515" s="488">
        <f aca="true" t="shared" si="56" ref="H515:J516">H517</f>
        <v>3936.03</v>
      </c>
      <c r="I515" s="489">
        <f t="shared" si="56"/>
        <v>3694.024</v>
      </c>
      <c r="J515" s="490">
        <f t="shared" si="56"/>
        <v>3694.024</v>
      </c>
    </row>
    <row r="516" spans="1:10" ht="51" customHeight="1">
      <c r="A516" s="478">
        <v>498</v>
      </c>
      <c r="B516" s="485" t="s">
        <v>455</v>
      </c>
      <c r="C516" s="486" t="s">
        <v>62</v>
      </c>
      <c r="D516" s="487" t="s">
        <v>112</v>
      </c>
      <c r="E516" s="487" t="s">
        <v>11</v>
      </c>
      <c r="F516" s="487" t="s">
        <v>403</v>
      </c>
      <c r="G516" s="487"/>
      <c r="H516" s="488">
        <f t="shared" si="56"/>
        <v>3936.03</v>
      </c>
      <c r="I516" s="489">
        <f t="shared" si="56"/>
        <v>3694.024</v>
      </c>
      <c r="J516" s="490">
        <f t="shared" si="56"/>
        <v>3694.024</v>
      </c>
    </row>
    <row r="517" spans="1:10" ht="25.5" customHeight="1">
      <c r="A517" s="478">
        <v>499</v>
      </c>
      <c r="B517" s="485" t="s">
        <v>238</v>
      </c>
      <c r="C517" s="486" t="s">
        <v>62</v>
      </c>
      <c r="D517" s="487" t="s">
        <v>112</v>
      </c>
      <c r="E517" s="487" t="s">
        <v>11</v>
      </c>
      <c r="F517" s="487" t="s">
        <v>403</v>
      </c>
      <c r="G517" s="487" t="s">
        <v>222</v>
      </c>
      <c r="H517" s="488">
        <f>H518</f>
        <v>3936.03</v>
      </c>
      <c r="I517" s="489">
        <f>I518</f>
        <v>3694.024</v>
      </c>
      <c r="J517" s="490">
        <f>J518</f>
        <v>3694.024</v>
      </c>
    </row>
    <row r="518" spans="1:10" ht="12.75" customHeight="1">
      <c r="A518" s="478">
        <v>500</v>
      </c>
      <c r="B518" s="485" t="s">
        <v>233</v>
      </c>
      <c r="C518" s="486" t="s">
        <v>62</v>
      </c>
      <c r="D518" s="487" t="s">
        <v>112</v>
      </c>
      <c r="E518" s="487" t="s">
        <v>11</v>
      </c>
      <c r="F518" s="487" t="s">
        <v>403</v>
      </c>
      <c r="G518" s="487" t="s">
        <v>223</v>
      </c>
      <c r="H518" s="488">
        <v>3936.03</v>
      </c>
      <c r="I518" s="488">
        <v>3694.024</v>
      </c>
      <c r="J518" s="492">
        <v>3694.024</v>
      </c>
    </row>
    <row r="519" spans="1:10" ht="25.5" customHeight="1">
      <c r="A519" s="478">
        <v>501</v>
      </c>
      <c r="B519" s="485" t="s">
        <v>249</v>
      </c>
      <c r="C519" s="486" t="s">
        <v>62</v>
      </c>
      <c r="D519" s="487" t="s">
        <v>112</v>
      </c>
      <c r="E519" s="487" t="s">
        <v>11</v>
      </c>
      <c r="F519" s="487" t="s">
        <v>404</v>
      </c>
      <c r="G519" s="487"/>
      <c r="H519" s="488">
        <f>H520+H526+H523+H529+H532</f>
        <v>37488.331</v>
      </c>
      <c r="I519" s="488">
        <f>I520+I526+I523+I529+I532</f>
        <v>25223.281</v>
      </c>
      <c r="J519" s="492">
        <f>J520+J526+J523+J529+J532</f>
        <v>25223.281</v>
      </c>
    </row>
    <row r="520" spans="1:10" ht="63.75" customHeight="1">
      <c r="A520" s="478">
        <v>502</v>
      </c>
      <c r="B520" s="485" t="s">
        <v>456</v>
      </c>
      <c r="C520" s="486" t="s">
        <v>62</v>
      </c>
      <c r="D520" s="487" t="s">
        <v>112</v>
      </c>
      <c r="E520" s="487" t="s">
        <v>11</v>
      </c>
      <c r="F520" s="487" t="s">
        <v>405</v>
      </c>
      <c r="G520" s="487"/>
      <c r="H520" s="488">
        <f>H522</f>
        <v>31896.531</v>
      </c>
      <c r="I520" s="489">
        <f>I522</f>
        <v>24932.714</v>
      </c>
      <c r="J520" s="490">
        <f>J522</f>
        <v>24932.714</v>
      </c>
    </row>
    <row r="521" spans="1:10" ht="25.5" customHeight="1">
      <c r="A521" s="478">
        <v>503</v>
      </c>
      <c r="B521" s="485" t="s">
        <v>238</v>
      </c>
      <c r="C521" s="486" t="s">
        <v>62</v>
      </c>
      <c r="D521" s="487" t="s">
        <v>112</v>
      </c>
      <c r="E521" s="487" t="s">
        <v>11</v>
      </c>
      <c r="F521" s="487" t="s">
        <v>405</v>
      </c>
      <c r="G521" s="487" t="s">
        <v>222</v>
      </c>
      <c r="H521" s="488">
        <f>H522</f>
        <v>31896.531</v>
      </c>
      <c r="I521" s="489">
        <f>I522</f>
        <v>24932.714</v>
      </c>
      <c r="J521" s="490">
        <f>J522</f>
        <v>24932.714</v>
      </c>
    </row>
    <row r="522" spans="1:10" ht="12.75" customHeight="1">
      <c r="A522" s="478">
        <v>504</v>
      </c>
      <c r="B522" s="485" t="s">
        <v>233</v>
      </c>
      <c r="C522" s="486" t="s">
        <v>62</v>
      </c>
      <c r="D522" s="487" t="s">
        <v>112</v>
      </c>
      <c r="E522" s="487" t="s">
        <v>11</v>
      </c>
      <c r="F522" s="487" t="s">
        <v>405</v>
      </c>
      <c r="G522" s="487" t="s">
        <v>223</v>
      </c>
      <c r="H522" s="488">
        <v>31896.531</v>
      </c>
      <c r="I522" s="488">
        <v>24932.714</v>
      </c>
      <c r="J522" s="492">
        <v>24932.714</v>
      </c>
    </row>
    <row r="523" spans="1:10" ht="63.75" customHeight="1">
      <c r="A523" s="478">
        <v>505</v>
      </c>
      <c r="B523" s="485" t="s">
        <v>1004</v>
      </c>
      <c r="C523" s="486" t="s">
        <v>62</v>
      </c>
      <c r="D523" s="487" t="s">
        <v>112</v>
      </c>
      <c r="E523" s="487" t="s">
        <v>11</v>
      </c>
      <c r="F523" s="487" t="s">
        <v>1005</v>
      </c>
      <c r="G523" s="487"/>
      <c r="H523" s="488">
        <f>H525</f>
        <v>123.233</v>
      </c>
      <c r="I523" s="489">
        <f>I525</f>
        <v>122</v>
      </c>
      <c r="J523" s="490">
        <f>J525</f>
        <v>122</v>
      </c>
    </row>
    <row r="524" spans="1:10" ht="25.5" customHeight="1">
      <c r="A524" s="478">
        <v>506</v>
      </c>
      <c r="B524" s="485" t="s">
        <v>238</v>
      </c>
      <c r="C524" s="486" t="s">
        <v>62</v>
      </c>
      <c r="D524" s="487" t="s">
        <v>112</v>
      </c>
      <c r="E524" s="487" t="s">
        <v>11</v>
      </c>
      <c r="F524" s="487" t="s">
        <v>1005</v>
      </c>
      <c r="G524" s="487" t="s">
        <v>222</v>
      </c>
      <c r="H524" s="488">
        <f>H525</f>
        <v>123.233</v>
      </c>
      <c r="I524" s="489">
        <f>I525</f>
        <v>122</v>
      </c>
      <c r="J524" s="490">
        <f>J525</f>
        <v>122</v>
      </c>
    </row>
    <row r="525" spans="1:10" ht="12.75" customHeight="1">
      <c r="A525" s="478">
        <v>507</v>
      </c>
      <c r="B525" s="485" t="s">
        <v>233</v>
      </c>
      <c r="C525" s="486" t="s">
        <v>62</v>
      </c>
      <c r="D525" s="487" t="s">
        <v>112</v>
      </c>
      <c r="E525" s="487" t="s">
        <v>11</v>
      </c>
      <c r="F525" s="487" t="s">
        <v>1005</v>
      </c>
      <c r="G525" s="487" t="s">
        <v>223</v>
      </c>
      <c r="H525" s="488">
        <v>123.233</v>
      </c>
      <c r="I525" s="488">
        <v>122</v>
      </c>
      <c r="J525" s="492">
        <v>122</v>
      </c>
    </row>
    <row r="526" spans="1:10" ht="63.75" customHeight="1">
      <c r="A526" s="478">
        <v>508</v>
      </c>
      <c r="B526" s="485" t="s">
        <v>614</v>
      </c>
      <c r="C526" s="486" t="s">
        <v>62</v>
      </c>
      <c r="D526" s="487" t="s">
        <v>112</v>
      </c>
      <c r="E526" s="487" t="s">
        <v>11</v>
      </c>
      <c r="F526" s="487" t="s">
        <v>615</v>
      </c>
      <c r="G526" s="487"/>
      <c r="H526" s="488">
        <f aca="true" t="shared" si="57" ref="H526:J527">H527</f>
        <v>168.567</v>
      </c>
      <c r="I526" s="489">
        <f t="shared" si="57"/>
        <v>168.567</v>
      </c>
      <c r="J526" s="490">
        <f t="shared" si="57"/>
        <v>168.567</v>
      </c>
    </row>
    <row r="527" spans="1:10" ht="25.5" customHeight="1">
      <c r="A527" s="478">
        <v>509</v>
      </c>
      <c r="B527" s="485" t="s">
        <v>238</v>
      </c>
      <c r="C527" s="486" t="s">
        <v>62</v>
      </c>
      <c r="D527" s="487" t="s">
        <v>112</v>
      </c>
      <c r="E527" s="487" t="s">
        <v>11</v>
      </c>
      <c r="F527" s="487" t="s">
        <v>615</v>
      </c>
      <c r="G527" s="487" t="s">
        <v>222</v>
      </c>
      <c r="H527" s="488">
        <f t="shared" si="57"/>
        <v>168.567</v>
      </c>
      <c r="I527" s="489">
        <f t="shared" si="57"/>
        <v>168.567</v>
      </c>
      <c r="J527" s="490">
        <f t="shared" si="57"/>
        <v>168.567</v>
      </c>
    </row>
    <row r="528" spans="1:10" ht="12.75" customHeight="1">
      <c r="A528" s="478">
        <v>510</v>
      </c>
      <c r="B528" s="485" t="s">
        <v>233</v>
      </c>
      <c r="C528" s="486" t="s">
        <v>62</v>
      </c>
      <c r="D528" s="487" t="s">
        <v>112</v>
      </c>
      <c r="E528" s="487" t="s">
        <v>11</v>
      </c>
      <c r="F528" s="487" t="s">
        <v>615</v>
      </c>
      <c r="G528" s="487" t="s">
        <v>223</v>
      </c>
      <c r="H528" s="488">
        <f>42.167+126.4</f>
        <v>168.567</v>
      </c>
      <c r="I528" s="488">
        <f>42.167+126.4</f>
        <v>168.567</v>
      </c>
      <c r="J528" s="492">
        <f>42.167+126.4</f>
        <v>168.567</v>
      </c>
    </row>
    <row r="529" spans="1:10" ht="51" customHeight="1">
      <c r="A529" s="478">
        <v>511</v>
      </c>
      <c r="B529" s="485" t="s">
        <v>1006</v>
      </c>
      <c r="C529" s="486" t="s">
        <v>62</v>
      </c>
      <c r="D529" s="487" t="s">
        <v>112</v>
      </c>
      <c r="E529" s="487" t="s">
        <v>11</v>
      </c>
      <c r="F529" s="487" t="s">
        <v>1007</v>
      </c>
      <c r="G529" s="487"/>
      <c r="H529" s="488">
        <f aca="true" t="shared" si="58" ref="H529:J530">H530</f>
        <v>5000</v>
      </c>
      <c r="I529" s="489">
        <f t="shared" si="58"/>
        <v>0</v>
      </c>
      <c r="J529" s="490">
        <f t="shared" si="58"/>
        <v>0</v>
      </c>
    </row>
    <row r="530" spans="1:10" ht="25.5" customHeight="1">
      <c r="A530" s="478">
        <v>512</v>
      </c>
      <c r="B530" s="485" t="s">
        <v>238</v>
      </c>
      <c r="C530" s="486" t="s">
        <v>62</v>
      </c>
      <c r="D530" s="487" t="s">
        <v>112</v>
      </c>
      <c r="E530" s="487" t="s">
        <v>11</v>
      </c>
      <c r="F530" s="487" t="s">
        <v>1007</v>
      </c>
      <c r="G530" s="487" t="s">
        <v>222</v>
      </c>
      <c r="H530" s="488">
        <f t="shared" si="58"/>
        <v>5000</v>
      </c>
      <c r="I530" s="489">
        <f t="shared" si="58"/>
        <v>0</v>
      </c>
      <c r="J530" s="490">
        <f t="shared" si="58"/>
        <v>0</v>
      </c>
    </row>
    <row r="531" spans="1:10" ht="12.75" customHeight="1">
      <c r="A531" s="478">
        <v>513</v>
      </c>
      <c r="B531" s="485" t="s">
        <v>233</v>
      </c>
      <c r="C531" s="486" t="s">
        <v>62</v>
      </c>
      <c r="D531" s="487" t="s">
        <v>112</v>
      </c>
      <c r="E531" s="487" t="s">
        <v>11</v>
      </c>
      <c r="F531" s="487" t="s">
        <v>1007</v>
      </c>
      <c r="G531" s="487" t="s">
        <v>223</v>
      </c>
      <c r="H531" s="488">
        <v>5000</v>
      </c>
      <c r="I531" s="488">
        <v>0</v>
      </c>
      <c r="J531" s="492">
        <v>0</v>
      </c>
    </row>
    <row r="532" spans="1:10" ht="76.5" customHeight="1">
      <c r="A532" s="478">
        <v>514</v>
      </c>
      <c r="B532" s="485" t="s">
        <v>1008</v>
      </c>
      <c r="C532" s="486" t="s">
        <v>62</v>
      </c>
      <c r="D532" s="487" t="s">
        <v>112</v>
      </c>
      <c r="E532" s="487" t="s">
        <v>11</v>
      </c>
      <c r="F532" s="487" t="s">
        <v>1009</v>
      </c>
      <c r="G532" s="487"/>
      <c r="H532" s="488">
        <f aca="true" t="shared" si="59" ref="H532:J533">H533</f>
        <v>300</v>
      </c>
      <c r="I532" s="489">
        <f t="shared" si="59"/>
        <v>0</v>
      </c>
      <c r="J532" s="490">
        <f t="shared" si="59"/>
        <v>0</v>
      </c>
    </row>
    <row r="533" spans="1:10" ht="25.5" customHeight="1">
      <c r="A533" s="478">
        <v>515</v>
      </c>
      <c r="B533" s="485" t="s">
        <v>238</v>
      </c>
      <c r="C533" s="486" t="s">
        <v>62</v>
      </c>
      <c r="D533" s="487" t="s">
        <v>112</v>
      </c>
      <c r="E533" s="487" t="s">
        <v>11</v>
      </c>
      <c r="F533" s="487" t="s">
        <v>1009</v>
      </c>
      <c r="G533" s="487" t="s">
        <v>222</v>
      </c>
      <c r="H533" s="488">
        <f t="shared" si="59"/>
        <v>300</v>
      </c>
      <c r="I533" s="489">
        <f t="shared" si="59"/>
        <v>0</v>
      </c>
      <c r="J533" s="490">
        <f t="shared" si="59"/>
        <v>0</v>
      </c>
    </row>
    <row r="534" spans="1:10" ht="12.75" customHeight="1">
      <c r="A534" s="478">
        <v>516</v>
      </c>
      <c r="B534" s="485" t="s">
        <v>233</v>
      </c>
      <c r="C534" s="486" t="s">
        <v>62</v>
      </c>
      <c r="D534" s="487" t="s">
        <v>112</v>
      </c>
      <c r="E534" s="487" t="s">
        <v>11</v>
      </c>
      <c r="F534" s="487" t="s">
        <v>1009</v>
      </c>
      <c r="G534" s="487" t="s">
        <v>223</v>
      </c>
      <c r="H534" s="488">
        <v>300</v>
      </c>
      <c r="I534" s="488">
        <v>0</v>
      </c>
      <c r="J534" s="492">
        <v>0</v>
      </c>
    </row>
    <row r="535" spans="1:10" ht="12.75" customHeight="1">
      <c r="A535" s="478">
        <v>517</v>
      </c>
      <c r="B535" s="485" t="s">
        <v>603</v>
      </c>
      <c r="C535" s="486" t="s">
        <v>62</v>
      </c>
      <c r="D535" s="487" t="s">
        <v>112</v>
      </c>
      <c r="E535" s="487" t="s">
        <v>11</v>
      </c>
      <c r="F535" s="487" t="s">
        <v>602</v>
      </c>
      <c r="G535" s="487"/>
      <c r="H535" s="488">
        <f aca="true" t="shared" si="60" ref="H535:J542">H536</f>
        <v>427.692</v>
      </c>
      <c r="I535" s="489">
        <f t="shared" si="60"/>
        <v>227.692</v>
      </c>
      <c r="J535" s="490">
        <f t="shared" si="60"/>
        <v>227.692</v>
      </c>
    </row>
    <row r="536" spans="1:10" ht="51" customHeight="1">
      <c r="A536" s="478">
        <v>518</v>
      </c>
      <c r="B536" s="485" t="s">
        <v>604</v>
      </c>
      <c r="C536" s="486" t="s">
        <v>62</v>
      </c>
      <c r="D536" s="487" t="s">
        <v>112</v>
      </c>
      <c r="E536" s="487" t="s">
        <v>11</v>
      </c>
      <c r="F536" s="487" t="s">
        <v>605</v>
      </c>
      <c r="G536" s="487"/>
      <c r="H536" s="488">
        <f>H537</f>
        <v>427.692</v>
      </c>
      <c r="I536" s="488">
        <f t="shared" si="60"/>
        <v>227.692</v>
      </c>
      <c r="J536" s="492">
        <f t="shared" si="60"/>
        <v>227.692</v>
      </c>
    </row>
    <row r="537" spans="1:10" ht="25.5" customHeight="1">
      <c r="A537" s="478">
        <v>519</v>
      </c>
      <c r="B537" s="491" t="s">
        <v>559</v>
      </c>
      <c r="C537" s="486" t="s">
        <v>62</v>
      </c>
      <c r="D537" s="487" t="s">
        <v>112</v>
      </c>
      <c r="E537" s="487" t="s">
        <v>11</v>
      </c>
      <c r="F537" s="487" t="s">
        <v>605</v>
      </c>
      <c r="G537" s="487" t="s">
        <v>193</v>
      </c>
      <c r="H537" s="488">
        <f t="shared" si="60"/>
        <v>427.692</v>
      </c>
      <c r="I537" s="489">
        <f t="shared" si="60"/>
        <v>227.692</v>
      </c>
      <c r="J537" s="490">
        <f t="shared" si="60"/>
        <v>227.692</v>
      </c>
    </row>
    <row r="538" spans="1:10" ht="25.5" customHeight="1">
      <c r="A538" s="478">
        <v>520</v>
      </c>
      <c r="B538" s="485" t="s">
        <v>237</v>
      </c>
      <c r="C538" s="486" t="s">
        <v>62</v>
      </c>
      <c r="D538" s="487" t="s">
        <v>112</v>
      </c>
      <c r="E538" s="487" t="s">
        <v>11</v>
      </c>
      <c r="F538" s="487" t="s">
        <v>605</v>
      </c>
      <c r="G538" s="487" t="s">
        <v>194</v>
      </c>
      <c r="H538" s="488">
        <f>227.692+200</f>
        <v>427.692</v>
      </c>
      <c r="I538" s="488">
        <v>227.692</v>
      </c>
      <c r="J538" s="492">
        <v>227.692</v>
      </c>
    </row>
    <row r="539" spans="1:10" ht="25.5" customHeight="1">
      <c r="A539" s="478">
        <v>521</v>
      </c>
      <c r="B539" s="485" t="s">
        <v>1010</v>
      </c>
      <c r="C539" s="486" t="s">
        <v>62</v>
      </c>
      <c r="D539" s="487" t="s">
        <v>112</v>
      </c>
      <c r="E539" s="487" t="s">
        <v>11</v>
      </c>
      <c r="F539" s="487" t="s">
        <v>978</v>
      </c>
      <c r="G539" s="487"/>
      <c r="H539" s="488">
        <f t="shared" si="60"/>
        <v>37</v>
      </c>
      <c r="I539" s="489">
        <f t="shared" si="60"/>
        <v>0</v>
      </c>
      <c r="J539" s="490">
        <f t="shared" si="60"/>
        <v>0</v>
      </c>
    </row>
    <row r="540" spans="1:10" ht="25.5" customHeight="1">
      <c r="A540" s="478">
        <v>522</v>
      </c>
      <c r="B540" s="485" t="s">
        <v>979</v>
      </c>
      <c r="C540" s="486" t="s">
        <v>62</v>
      </c>
      <c r="D540" s="487" t="s">
        <v>112</v>
      </c>
      <c r="E540" s="487" t="s">
        <v>11</v>
      </c>
      <c r="F540" s="487" t="s">
        <v>980</v>
      </c>
      <c r="G540" s="487"/>
      <c r="H540" s="488">
        <f t="shared" si="60"/>
        <v>37</v>
      </c>
      <c r="I540" s="489">
        <f t="shared" si="60"/>
        <v>0</v>
      </c>
      <c r="J540" s="490">
        <f t="shared" si="60"/>
        <v>0</v>
      </c>
    </row>
    <row r="541" spans="1:10" ht="76.5" customHeight="1">
      <c r="A541" s="478">
        <v>523</v>
      </c>
      <c r="B541" s="530" t="s">
        <v>981</v>
      </c>
      <c r="C541" s="486" t="s">
        <v>62</v>
      </c>
      <c r="D541" s="487" t="s">
        <v>112</v>
      </c>
      <c r="E541" s="487" t="s">
        <v>11</v>
      </c>
      <c r="F541" s="487" t="s">
        <v>982</v>
      </c>
      <c r="G541" s="487"/>
      <c r="H541" s="488">
        <f>H542</f>
        <v>37</v>
      </c>
      <c r="I541" s="488">
        <f t="shared" si="60"/>
        <v>0</v>
      </c>
      <c r="J541" s="492">
        <f t="shared" si="60"/>
        <v>0</v>
      </c>
    </row>
    <row r="542" spans="1:10" ht="25.5" customHeight="1">
      <c r="A542" s="478">
        <v>524</v>
      </c>
      <c r="B542" s="485" t="s">
        <v>238</v>
      </c>
      <c r="C542" s="486" t="s">
        <v>62</v>
      </c>
      <c r="D542" s="487" t="s">
        <v>112</v>
      </c>
      <c r="E542" s="487" t="s">
        <v>11</v>
      </c>
      <c r="F542" s="487" t="s">
        <v>982</v>
      </c>
      <c r="G542" s="487" t="s">
        <v>222</v>
      </c>
      <c r="H542" s="488">
        <f t="shared" si="60"/>
        <v>37</v>
      </c>
      <c r="I542" s="489">
        <f t="shared" si="60"/>
        <v>0</v>
      </c>
      <c r="J542" s="490">
        <f t="shared" si="60"/>
        <v>0</v>
      </c>
    </row>
    <row r="543" spans="1:10" ht="12.75" customHeight="1">
      <c r="A543" s="478">
        <v>525</v>
      </c>
      <c r="B543" s="485" t="s">
        <v>233</v>
      </c>
      <c r="C543" s="486" t="s">
        <v>62</v>
      </c>
      <c r="D543" s="487" t="s">
        <v>112</v>
      </c>
      <c r="E543" s="487" t="s">
        <v>11</v>
      </c>
      <c r="F543" s="487" t="s">
        <v>982</v>
      </c>
      <c r="G543" s="487" t="s">
        <v>223</v>
      </c>
      <c r="H543" s="488">
        <v>37</v>
      </c>
      <c r="I543" s="488">
        <v>0</v>
      </c>
      <c r="J543" s="492">
        <v>0</v>
      </c>
    </row>
    <row r="544" spans="1:10" ht="12.75" customHeight="1">
      <c r="A544" s="478">
        <v>526</v>
      </c>
      <c r="B544" s="485" t="s">
        <v>225</v>
      </c>
      <c r="C544" s="486" t="s">
        <v>62</v>
      </c>
      <c r="D544" s="487" t="s">
        <v>115</v>
      </c>
      <c r="E544" s="487" t="s">
        <v>8</v>
      </c>
      <c r="F544" s="487"/>
      <c r="G544" s="487"/>
      <c r="H544" s="488">
        <f aca="true" t="shared" si="61" ref="H544:J552">H545</f>
        <v>93.69800000000001</v>
      </c>
      <c r="I544" s="489">
        <f t="shared" si="61"/>
        <v>10.259</v>
      </c>
      <c r="J544" s="490">
        <f t="shared" si="61"/>
        <v>10.259</v>
      </c>
    </row>
    <row r="545" spans="1:10" ht="12.75" customHeight="1">
      <c r="A545" s="478">
        <v>527</v>
      </c>
      <c r="B545" s="485" t="s">
        <v>28</v>
      </c>
      <c r="C545" s="486" t="s">
        <v>62</v>
      </c>
      <c r="D545" s="487" t="s">
        <v>115</v>
      </c>
      <c r="E545" s="487" t="s">
        <v>115</v>
      </c>
      <c r="F545" s="487"/>
      <c r="G545" s="487"/>
      <c r="H545" s="488">
        <f t="shared" si="61"/>
        <v>93.69800000000001</v>
      </c>
      <c r="I545" s="489">
        <f t="shared" si="61"/>
        <v>10.259</v>
      </c>
      <c r="J545" s="490">
        <f t="shared" si="61"/>
        <v>10.259</v>
      </c>
    </row>
    <row r="546" spans="1:10" ht="12.75" customHeight="1">
      <c r="A546" s="478">
        <v>528</v>
      </c>
      <c r="B546" s="485" t="s">
        <v>189</v>
      </c>
      <c r="C546" s="486" t="s">
        <v>62</v>
      </c>
      <c r="D546" s="487" t="s">
        <v>115</v>
      </c>
      <c r="E546" s="487" t="s">
        <v>115</v>
      </c>
      <c r="F546" s="487" t="s">
        <v>343</v>
      </c>
      <c r="G546" s="487"/>
      <c r="H546" s="488">
        <f t="shared" si="61"/>
        <v>93.69800000000001</v>
      </c>
      <c r="I546" s="489">
        <f t="shared" si="61"/>
        <v>10.259</v>
      </c>
      <c r="J546" s="490">
        <f t="shared" si="61"/>
        <v>10.259</v>
      </c>
    </row>
    <row r="547" spans="1:10" ht="38.25" customHeight="1">
      <c r="A547" s="478">
        <v>529</v>
      </c>
      <c r="B547" s="485" t="s">
        <v>221</v>
      </c>
      <c r="C547" s="486" t="s">
        <v>62</v>
      </c>
      <c r="D547" s="487" t="s">
        <v>115</v>
      </c>
      <c r="E547" s="487" t="s">
        <v>115</v>
      </c>
      <c r="F547" s="487" t="s">
        <v>382</v>
      </c>
      <c r="G547" s="487"/>
      <c r="H547" s="488">
        <f>H551+H548</f>
        <v>93.69800000000001</v>
      </c>
      <c r="I547" s="488">
        <f>I551+I548</f>
        <v>10.259</v>
      </c>
      <c r="J547" s="492">
        <f>J551+J548</f>
        <v>10.259</v>
      </c>
    </row>
    <row r="548" spans="1:10" ht="84" customHeight="1">
      <c r="A548" s="478">
        <v>530</v>
      </c>
      <c r="B548" s="530" t="s">
        <v>1066</v>
      </c>
      <c r="C548" s="486" t="s">
        <v>62</v>
      </c>
      <c r="D548" s="487" t="s">
        <v>115</v>
      </c>
      <c r="E548" s="487" t="s">
        <v>115</v>
      </c>
      <c r="F548" s="487" t="s">
        <v>1065</v>
      </c>
      <c r="G548" s="487"/>
      <c r="H548" s="488">
        <f t="shared" si="61"/>
        <v>82.79</v>
      </c>
      <c r="I548" s="489">
        <f t="shared" si="61"/>
        <v>0</v>
      </c>
      <c r="J548" s="490">
        <f t="shared" si="61"/>
        <v>0</v>
      </c>
    </row>
    <row r="549" spans="1:10" ht="27.75" customHeight="1">
      <c r="A549" s="478">
        <v>531</v>
      </c>
      <c r="B549" s="491" t="s">
        <v>559</v>
      </c>
      <c r="C549" s="486" t="s">
        <v>62</v>
      </c>
      <c r="D549" s="487" t="s">
        <v>115</v>
      </c>
      <c r="E549" s="487" t="s">
        <v>115</v>
      </c>
      <c r="F549" s="487" t="s">
        <v>1065</v>
      </c>
      <c r="G549" s="487" t="s">
        <v>193</v>
      </c>
      <c r="H549" s="488">
        <f t="shared" si="61"/>
        <v>82.79</v>
      </c>
      <c r="I549" s="489">
        <f t="shared" si="61"/>
        <v>0</v>
      </c>
      <c r="J549" s="490">
        <f t="shared" si="61"/>
        <v>0</v>
      </c>
    </row>
    <row r="550" spans="1:10" ht="30" customHeight="1">
      <c r="A550" s="478">
        <v>532</v>
      </c>
      <c r="B550" s="485" t="s">
        <v>237</v>
      </c>
      <c r="C550" s="486" t="s">
        <v>62</v>
      </c>
      <c r="D550" s="487" t="s">
        <v>115</v>
      </c>
      <c r="E550" s="487" t="s">
        <v>115</v>
      </c>
      <c r="F550" s="487" t="s">
        <v>1065</v>
      </c>
      <c r="G550" s="487" t="s">
        <v>194</v>
      </c>
      <c r="H550" s="488">
        <v>82.79</v>
      </c>
      <c r="I550" s="488">
        <v>0</v>
      </c>
      <c r="J550" s="492">
        <v>0</v>
      </c>
    </row>
    <row r="551" spans="1:10" ht="51" customHeight="1">
      <c r="A551" s="478">
        <v>533</v>
      </c>
      <c r="B551" s="485" t="s">
        <v>865</v>
      </c>
      <c r="C551" s="486" t="s">
        <v>62</v>
      </c>
      <c r="D551" s="487" t="s">
        <v>115</v>
      </c>
      <c r="E551" s="487" t="s">
        <v>115</v>
      </c>
      <c r="F551" s="487" t="s">
        <v>523</v>
      </c>
      <c r="G551" s="487"/>
      <c r="H551" s="488">
        <f t="shared" si="61"/>
        <v>10.908</v>
      </c>
      <c r="I551" s="489">
        <f t="shared" si="61"/>
        <v>10.259</v>
      </c>
      <c r="J551" s="490">
        <f t="shared" si="61"/>
        <v>10.259</v>
      </c>
    </row>
    <row r="552" spans="1:10" ht="25.5" customHeight="1">
      <c r="A552" s="478">
        <v>534</v>
      </c>
      <c r="B552" s="491" t="s">
        <v>559</v>
      </c>
      <c r="C552" s="486" t="s">
        <v>62</v>
      </c>
      <c r="D552" s="487" t="s">
        <v>115</v>
      </c>
      <c r="E552" s="487" t="s">
        <v>115</v>
      </c>
      <c r="F552" s="487" t="s">
        <v>523</v>
      </c>
      <c r="G552" s="487" t="s">
        <v>193</v>
      </c>
      <c r="H552" s="488">
        <f t="shared" si="61"/>
        <v>10.908</v>
      </c>
      <c r="I552" s="489">
        <f t="shared" si="61"/>
        <v>10.259</v>
      </c>
      <c r="J552" s="490">
        <f t="shared" si="61"/>
        <v>10.259</v>
      </c>
    </row>
    <row r="553" spans="1:10" ht="25.5" customHeight="1">
      <c r="A553" s="478">
        <v>535</v>
      </c>
      <c r="B553" s="485" t="s">
        <v>237</v>
      </c>
      <c r="C553" s="486" t="s">
        <v>62</v>
      </c>
      <c r="D553" s="487" t="s">
        <v>115</v>
      </c>
      <c r="E553" s="487" t="s">
        <v>115</v>
      </c>
      <c r="F553" s="487" t="s">
        <v>523</v>
      </c>
      <c r="G553" s="487" t="s">
        <v>194</v>
      </c>
      <c r="H553" s="488">
        <v>10.908</v>
      </c>
      <c r="I553" s="488">
        <v>10.259</v>
      </c>
      <c r="J553" s="492">
        <v>10.259</v>
      </c>
    </row>
    <row r="554" spans="1:10" ht="12.75" customHeight="1">
      <c r="A554" s="478">
        <v>536</v>
      </c>
      <c r="B554" s="485" t="s">
        <v>139</v>
      </c>
      <c r="C554" s="486" t="s">
        <v>62</v>
      </c>
      <c r="D554" s="487" t="s">
        <v>130</v>
      </c>
      <c r="E554" s="487" t="s">
        <v>8</v>
      </c>
      <c r="F554" s="487"/>
      <c r="G554" s="487"/>
      <c r="H554" s="488">
        <f>H555+H561+H572</f>
        <v>19999.03658</v>
      </c>
      <c r="I554" s="488">
        <f>I555+I561+I572</f>
        <v>7477.645039999999</v>
      </c>
      <c r="J554" s="492">
        <f>J555+J561+J572</f>
        <v>7551.374740000001</v>
      </c>
    </row>
    <row r="555" spans="1:10" ht="12.75" customHeight="1">
      <c r="A555" s="478">
        <v>537</v>
      </c>
      <c r="B555" s="543" t="s">
        <v>140</v>
      </c>
      <c r="C555" s="486" t="s">
        <v>62</v>
      </c>
      <c r="D555" s="499" t="s">
        <v>130</v>
      </c>
      <c r="E555" s="487" t="s">
        <v>11</v>
      </c>
      <c r="F555" s="499"/>
      <c r="G555" s="499"/>
      <c r="H555" s="500">
        <f>H556</f>
        <v>1543.711</v>
      </c>
      <c r="I555" s="489">
        <f aca="true" t="shared" si="62" ref="I555:J559">I556</f>
        <v>1543.711</v>
      </c>
      <c r="J555" s="490">
        <f t="shared" si="62"/>
        <v>1543.711</v>
      </c>
    </row>
    <row r="556" spans="1:10" ht="25.5" customHeight="1">
      <c r="A556" s="478">
        <v>538</v>
      </c>
      <c r="B556" s="544" t="s">
        <v>682</v>
      </c>
      <c r="C556" s="486" t="s">
        <v>62</v>
      </c>
      <c r="D556" s="499" t="s">
        <v>130</v>
      </c>
      <c r="E556" s="487" t="s">
        <v>11</v>
      </c>
      <c r="F556" s="499" t="s">
        <v>332</v>
      </c>
      <c r="G556" s="499"/>
      <c r="H556" s="500">
        <f>H557</f>
        <v>1543.711</v>
      </c>
      <c r="I556" s="489">
        <f t="shared" si="62"/>
        <v>1543.711</v>
      </c>
      <c r="J556" s="490">
        <f t="shared" si="62"/>
        <v>1543.711</v>
      </c>
    </row>
    <row r="557" spans="1:10" ht="25.5" customHeight="1">
      <c r="A557" s="478">
        <v>539</v>
      </c>
      <c r="B557" s="543" t="s">
        <v>683</v>
      </c>
      <c r="C557" s="486" t="s">
        <v>62</v>
      </c>
      <c r="D557" s="499" t="s">
        <v>130</v>
      </c>
      <c r="E557" s="487" t="s">
        <v>11</v>
      </c>
      <c r="F557" s="499" t="s">
        <v>333</v>
      </c>
      <c r="G557" s="499"/>
      <c r="H557" s="500">
        <f>H558</f>
        <v>1543.711</v>
      </c>
      <c r="I557" s="489">
        <f t="shared" si="62"/>
        <v>1543.711</v>
      </c>
      <c r="J557" s="490">
        <f t="shared" si="62"/>
        <v>1543.711</v>
      </c>
    </row>
    <row r="558" spans="1:10" ht="63.75" customHeight="1">
      <c r="A558" s="478">
        <v>540</v>
      </c>
      <c r="B558" s="544" t="s">
        <v>286</v>
      </c>
      <c r="C558" s="486" t="s">
        <v>62</v>
      </c>
      <c r="D558" s="499">
        <v>10</v>
      </c>
      <c r="E558" s="487" t="s">
        <v>11</v>
      </c>
      <c r="F558" s="499" t="s">
        <v>334</v>
      </c>
      <c r="G558" s="499"/>
      <c r="H558" s="500">
        <f>H559</f>
        <v>1543.711</v>
      </c>
      <c r="I558" s="489">
        <f t="shared" si="62"/>
        <v>1543.711</v>
      </c>
      <c r="J558" s="490">
        <f t="shared" si="62"/>
        <v>1543.711</v>
      </c>
    </row>
    <row r="559" spans="1:10" ht="12.75" customHeight="1">
      <c r="A559" s="478">
        <v>541</v>
      </c>
      <c r="B559" s="545" t="s">
        <v>227</v>
      </c>
      <c r="C559" s="486" t="s">
        <v>62</v>
      </c>
      <c r="D559" s="499">
        <v>10</v>
      </c>
      <c r="E559" s="487" t="s">
        <v>11</v>
      </c>
      <c r="F559" s="499" t="s">
        <v>334</v>
      </c>
      <c r="G559" s="499" t="s">
        <v>215</v>
      </c>
      <c r="H559" s="500">
        <f>H560</f>
        <v>1543.711</v>
      </c>
      <c r="I559" s="489">
        <f t="shared" si="62"/>
        <v>1543.711</v>
      </c>
      <c r="J559" s="490">
        <f t="shared" si="62"/>
        <v>1543.711</v>
      </c>
    </row>
    <row r="560" spans="1:10" ht="12.75" customHeight="1">
      <c r="A560" s="478">
        <v>542</v>
      </c>
      <c r="B560" s="544" t="s">
        <v>216</v>
      </c>
      <c r="C560" s="486" t="s">
        <v>62</v>
      </c>
      <c r="D560" s="499">
        <v>10</v>
      </c>
      <c r="E560" s="487" t="s">
        <v>11</v>
      </c>
      <c r="F560" s="499" t="s">
        <v>334</v>
      </c>
      <c r="G560" s="499" t="s">
        <v>217</v>
      </c>
      <c r="H560" s="500">
        <v>1543.711</v>
      </c>
      <c r="I560" s="500">
        <v>1543.711</v>
      </c>
      <c r="J560" s="501">
        <v>1543.711</v>
      </c>
    </row>
    <row r="561" spans="1:10" ht="12.75" customHeight="1">
      <c r="A561" s="478">
        <v>543</v>
      </c>
      <c r="B561" s="485" t="s">
        <v>141</v>
      </c>
      <c r="C561" s="486" t="s">
        <v>62</v>
      </c>
      <c r="D561" s="487" t="s">
        <v>130</v>
      </c>
      <c r="E561" s="487" t="s">
        <v>109</v>
      </c>
      <c r="F561" s="487"/>
      <c r="G561" s="487"/>
      <c r="H561" s="488">
        <f>H567+H562</f>
        <v>16489.41058</v>
      </c>
      <c r="I561" s="488">
        <f>I567+I562</f>
        <v>4206.11904</v>
      </c>
      <c r="J561" s="492">
        <f>J567+J562</f>
        <v>4279.84874</v>
      </c>
    </row>
    <row r="562" spans="1:10" ht="29.25" customHeight="1">
      <c r="A562" s="478">
        <v>544</v>
      </c>
      <c r="B562" s="485" t="s">
        <v>263</v>
      </c>
      <c r="C562" s="486" t="s">
        <v>62</v>
      </c>
      <c r="D562" s="487" t="s">
        <v>130</v>
      </c>
      <c r="E562" s="487" t="s">
        <v>109</v>
      </c>
      <c r="F562" s="487" t="s">
        <v>362</v>
      </c>
      <c r="G562" s="487"/>
      <c r="H562" s="488">
        <f aca="true" t="shared" si="63" ref="H562:J565">H563</f>
        <v>12972.51058</v>
      </c>
      <c r="I562" s="489">
        <f t="shared" si="63"/>
        <v>0</v>
      </c>
      <c r="J562" s="490">
        <f t="shared" si="63"/>
        <v>0</v>
      </c>
    </row>
    <row r="563" spans="1:10" ht="30.75" customHeight="1">
      <c r="A563" s="478">
        <v>545</v>
      </c>
      <c r="B563" s="485" t="s">
        <v>453</v>
      </c>
      <c r="C563" s="486" t="s">
        <v>62</v>
      </c>
      <c r="D563" s="487" t="s">
        <v>226</v>
      </c>
      <c r="E563" s="487" t="s">
        <v>109</v>
      </c>
      <c r="F563" s="487" t="s">
        <v>373</v>
      </c>
      <c r="G563" s="487"/>
      <c r="H563" s="488">
        <f>H564</f>
        <v>12972.51058</v>
      </c>
      <c r="I563" s="489">
        <f t="shared" si="63"/>
        <v>0</v>
      </c>
      <c r="J563" s="490">
        <f t="shared" si="63"/>
        <v>0</v>
      </c>
    </row>
    <row r="564" spans="1:10" ht="138.75" customHeight="1">
      <c r="A564" s="478">
        <v>546</v>
      </c>
      <c r="B564" s="485" t="s">
        <v>1072</v>
      </c>
      <c r="C564" s="486" t="s">
        <v>62</v>
      </c>
      <c r="D564" s="487" t="s">
        <v>226</v>
      </c>
      <c r="E564" s="487" t="s">
        <v>109</v>
      </c>
      <c r="F564" s="487" t="s">
        <v>1067</v>
      </c>
      <c r="G564" s="487"/>
      <c r="H564" s="488">
        <f t="shared" si="63"/>
        <v>12972.51058</v>
      </c>
      <c r="I564" s="489">
        <f t="shared" si="63"/>
        <v>0</v>
      </c>
      <c r="J564" s="490">
        <f t="shared" si="63"/>
        <v>0</v>
      </c>
    </row>
    <row r="565" spans="1:10" ht="25.5" customHeight="1">
      <c r="A565" s="478">
        <v>547</v>
      </c>
      <c r="B565" s="545" t="s">
        <v>1070</v>
      </c>
      <c r="C565" s="486" t="s">
        <v>62</v>
      </c>
      <c r="D565" s="487" t="s">
        <v>226</v>
      </c>
      <c r="E565" s="487" t="s">
        <v>109</v>
      </c>
      <c r="F565" s="487" t="s">
        <v>1067</v>
      </c>
      <c r="G565" s="487" t="s">
        <v>1068</v>
      </c>
      <c r="H565" s="488">
        <f t="shared" si="63"/>
        <v>12972.51058</v>
      </c>
      <c r="I565" s="489">
        <f t="shared" si="63"/>
        <v>0</v>
      </c>
      <c r="J565" s="490">
        <f t="shared" si="63"/>
        <v>0</v>
      </c>
    </row>
    <row r="566" spans="1:10" ht="12.75" customHeight="1">
      <c r="A566" s="478">
        <v>548</v>
      </c>
      <c r="B566" s="485" t="s">
        <v>1071</v>
      </c>
      <c r="C566" s="486" t="s">
        <v>62</v>
      </c>
      <c r="D566" s="487" t="s">
        <v>226</v>
      </c>
      <c r="E566" s="487" t="s">
        <v>109</v>
      </c>
      <c r="F566" s="487" t="s">
        <v>1067</v>
      </c>
      <c r="G566" s="487" t="s">
        <v>1069</v>
      </c>
      <c r="H566" s="488">
        <v>12972.51058</v>
      </c>
      <c r="I566" s="488">
        <v>0</v>
      </c>
      <c r="J566" s="492">
        <v>0</v>
      </c>
    </row>
    <row r="567" spans="1:10" ht="25.5" customHeight="1">
      <c r="A567" s="478">
        <v>549</v>
      </c>
      <c r="B567" s="485" t="s">
        <v>262</v>
      </c>
      <c r="C567" s="486" t="s">
        <v>62</v>
      </c>
      <c r="D567" s="487" t="s">
        <v>130</v>
      </c>
      <c r="E567" s="487" t="s">
        <v>109</v>
      </c>
      <c r="F567" s="487" t="s">
        <v>328</v>
      </c>
      <c r="G567" s="487"/>
      <c r="H567" s="488">
        <f aca="true" t="shared" si="64" ref="H567:J570">H568</f>
        <v>3516.9</v>
      </c>
      <c r="I567" s="489">
        <f t="shared" si="64"/>
        <v>4206.11904</v>
      </c>
      <c r="J567" s="490">
        <f t="shared" si="64"/>
        <v>4279.84874</v>
      </c>
    </row>
    <row r="568" spans="1:10" ht="38.25" customHeight="1">
      <c r="A568" s="478">
        <v>550</v>
      </c>
      <c r="B568" s="485" t="s">
        <v>545</v>
      </c>
      <c r="C568" s="486" t="s">
        <v>62</v>
      </c>
      <c r="D568" s="487" t="s">
        <v>226</v>
      </c>
      <c r="E568" s="487" t="s">
        <v>109</v>
      </c>
      <c r="F568" s="487" t="s">
        <v>406</v>
      </c>
      <c r="G568" s="487"/>
      <c r="H568" s="488">
        <f>H569</f>
        <v>3516.9</v>
      </c>
      <c r="I568" s="489">
        <f t="shared" si="64"/>
        <v>4206.11904</v>
      </c>
      <c r="J568" s="490">
        <f t="shared" si="64"/>
        <v>4279.84874</v>
      </c>
    </row>
    <row r="569" spans="1:10" ht="76.5" customHeight="1">
      <c r="A569" s="478">
        <v>551</v>
      </c>
      <c r="B569" s="485" t="s">
        <v>616</v>
      </c>
      <c r="C569" s="486" t="s">
        <v>62</v>
      </c>
      <c r="D569" s="487" t="s">
        <v>226</v>
      </c>
      <c r="E569" s="487" t="s">
        <v>109</v>
      </c>
      <c r="F569" s="487" t="s">
        <v>576</v>
      </c>
      <c r="G569" s="487"/>
      <c r="H569" s="488">
        <f t="shared" si="64"/>
        <v>3516.9</v>
      </c>
      <c r="I569" s="489">
        <f t="shared" si="64"/>
        <v>4206.11904</v>
      </c>
      <c r="J569" s="490">
        <f t="shared" si="64"/>
        <v>4279.84874</v>
      </c>
    </row>
    <row r="570" spans="1:10" ht="12.75" customHeight="1">
      <c r="A570" s="478">
        <v>552</v>
      </c>
      <c r="B570" s="545" t="s">
        <v>227</v>
      </c>
      <c r="C570" s="486" t="s">
        <v>62</v>
      </c>
      <c r="D570" s="487" t="s">
        <v>226</v>
      </c>
      <c r="E570" s="487" t="s">
        <v>109</v>
      </c>
      <c r="F570" s="487" t="s">
        <v>576</v>
      </c>
      <c r="G570" s="487" t="s">
        <v>215</v>
      </c>
      <c r="H570" s="488">
        <f t="shared" si="64"/>
        <v>3516.9</v>
      </c>
      <c r="I570" s="489">
        <f t="shared" si="64"/>
        <v>4206.11904</v>
      </c>
      <c r="J570" s="490">
        <f t="shared" si="64"/>
        <v>4279.84874</v>
      </c>
    </row>
    <row r="571" spans="1:10" ht="25.5" customHeight="1">
      <c r="A571" s="478">
        <v>553</v>
      </c>
      <c r="B571" s="485" t="s">
        <v>235</v>
      </c>
      <c r="C571" s="486" t="s">
        <v>62</v>
      </c>
      <c r="D571" s="487" t="s">
        <v>226</v>
      </c>
      <c r="E571" s="487" t="s">
        <v>109</v>
      </c>
      <c r="F571" s="487" t="s">
        <v>576</v>
      </c>
      <c r="G571" s="487" t="s">
        <v>236</v>
      </c>
      <c r="H571" s="488">
        <v>3516.9</v>
      </c>
      <c r="I571" s="488">
        <v>4206.11904</v>
      </c>
      <c r="J571" s="492">
        <v>4279.84874</v>
      </c>
    </row>
    <row r="572" spans="1:10" ht="12.75" customHeight="1">
      <c r="A572" s="478">
        <v>554</v>
      </c>
      <c r="B572" s="485" t="s">
        <v>133</v>
      </c>
      <c r="C572" s="486" t="s">
        <v>62</v>
      </c>
      <c r="D572" s="487" t="s">
        <v>130</v>
      </c>
      <c r="E572" s="487" t="s">
        <v>107</v>
      </c>
      <c r="F572" s="487"/>
      <c r="G572" s="487"/>
      <c r="H572" s="488">
        <f>H573+H586</f>
        <v>1965.915</v>
      </c>
      <c r="I572" s="488">
        <f>I573+I586</f>
        <v>1727.815</v>
      </c>
      <c r="J572" s="492">
        <f>J573+J586</f>
        <v>1727.815</v>
      </c>
    </row>
    <row r="573" spans="1:10" ht="25.5" customHeight="1">
      <c r="A573" s="478">
        <v>555</v>
      </c>
      <c r="B573" s="544" t="s">
        <v>253</v>
      </c>
      <c r="C573" s="486" t="s">
        <v>62</v>
      </c>
      <c r="D573" s="487" t="s">
        <v>130</v>
      </c>
      <c r="E573" s="487" t="s">
        <v>107</v>
      </c>
      <c r="F573" s="487" t="s">
        <v>332</v>
      </c>
      <c r="G573" s="487"/>
      <c r="H573" s="488">
        <f>H574+H580</f>
        <v>863.115</v>
      </c>
      <c r="I573" s="488">
        <f>I574+I580</f>
        <v>713.115</v>
      </c>
      <c r="J573" s="492">
        <f>J574+J580</f>
        <v>713.115</v>
      </c>
    </row>
    <row r="574" spans="1:10" ht="25.5" customHeight="1">
      <c r="A574" s="478">
        <v>556</v>
      </c>
      <c r="B574" s="544" t="s">
        <v>695</v>
      </c>
      <c r="C574" s="486" t="s">
        <v>62</v>
      </c>
      <c r="D574" s="487" t="s">
        <v>130</v>
      </c>
      <c r="E574" s="487" t="s">
        <v>107</v>
      </c>
      <c r="F574" s="487" t="s">
        <v>333</v>
      </c>
      <c r="G574" s="487"/>
      <c r="H574" s="488">
        <f>H575</f>
        <v>516.738</v>
      </c>
      <c r="I574" s="489">
        <f>I575</f>
        <v>326.488</v>
      </c>
      <c r="J574" s="490">
        <f>J575</f>
        <v>326.488</v>
      </c>
    </row>
    <row r="575" spans="1:10" ht="89.25" customHeight="1">
      <c r="A575" s="478">
        <v>557</v>
      </c>
      <c r="B575" s="544" t="s">
        <v>254</v>
      </c>
      <c r="C575" s="486" t="s">
        <v>62</v>
      </c>
      <c r="D575" s="487" t="s">
        <v>130</v>
      </c>
      <c r="E575" s="487" t="s">
        <v>107</v>
      </c>
      <c r="F575" s="499" t="s">
        <v>336</v>
      </c>
      <c r="G575" s="499"/>
      <c r="H575" s="500">
        <f>H576+H578</f>
        <v>516.738</v>
      </c>
      <c r="I575" s="502">
        <f>I576+I578</f>
        <v>326.488</v>
      </c>
      <c r="J575" s="503">
        <f>J576+J578</f>
        <v>326.488</v>
      </c>
    </row>
    <row r="576" spans="1:10" ht="25.5" customHeight="1">
      <c r="A576" s="478">
        <v>558</v>
      </c>
      <c r="B576" s="491" t="s">
        <v>559</v>
      </c>
      <c r="C576" s="486" t="s">
        <v>62</v>
      </c>
      <c r="D576" s="487" t="s">
        <v>130</v>
      </c>
      <c r="E576" s="487" t="s">
        <v>107</v>
      </c>
      <c r="F576" s="499" t="s">
        <v>336</v>
      </c>
      <c r="G576" s="499" t="s">
        <v>193</v>
      </c>
      <c r="H576" s="500">
        <f>H577</f>
        <v>236.738</v>
      </c>
      <c r="I576" s="502">
        <f>I577</f>
        <v>88.453</v>
      </c>
      <c r="J576" s="503">
        <f>J577</f>
        <v>88.453</v>
      </c>
    </row>
    <row r="577" spans="1:10" ht="25.5" customHeight="1">
      <c r="A577" s="478">
        <v>559</v>
      </c>
      <c r="B577" s="485" t="s">
        <v>237</v>
      </c>
      <c r="C577" s="486" t="s">
        <v>62</v>
      </c>
      <c r="D577" s="487" t="s">
        <v>130</v>
      </c>
      <c r="E577" s="487" t="s">
        <v>107</v>
      </c>
      <c r="F577" s="499" t="s">
        <v>336</v>
      </c>
      <c r="G577" s="499" t="s">
        <v>194</v>
      </c>
      <c r="H577" s="500">
        <f>326.488-89.75</f>
        <v>236.738</v>
      </c>
      <c r="I577" s="500">
        <v>88.453</v>
      </c>
      <c r="J577" s="501">
        <v>88.453</v>
      </c>
    </row>
    <row r="578" spans="1:10" ht="12.75" customHeight="1">
      <c r="A578" s="478">
        <v>560</v>
      </c>
      <c r="B578" s="545" t="s">
        <v>227</v>
      </c>
      <c r="C578" s="486" t="s">
        <v>62</v>
      </c>
      <c r="D578" s="487" t="s">
        <v>130</v>
      </c>
      <c r="E578" s="487" t="s">
        <v>107</v>
      </c>
      <c r="F578" s="499" t="s">
        <v>336</v>
      </c>
      <c r="G578" s="499" t="s">
        <v>215</v>
      </c>
      <c r="H578" s="500">
        <f>H579</f>
        <v>280</v>
      </c>
      <c r="I578" s="502">
        <f>I579</f>
        <v>238.035</v>
      </c>
      <c r="J578" s="503">
        <f>J579</f>
        <v>238.035</v>
      </c>
    </row>
    <row r="579" spans="1:11" ht="12.75" customHeight="1">
      <c r="A579" s="478">
        <v>561</v>
      </c>
      <c r="B579" s="544" t="s">
        <v>216</v>
      </c>
      <c r="C579" s="486" t="s">
        <v>62</v>
      </c>
      <c r="D579" s="487" t="s">
        <v>130</v>
      </c>
      <c r="E579" s="487" t="s">
        <v>107</v>
      </c>
      <c r="F579" s="499" t="s">
        <v>336</v>
      </c>
      <c r="G579" s="499" t="s">
        <v>217</v>
      </c>
      <c r="H579" s="500">
        <f>130+150</f>
        <v>280</v>
      </c>
      <c r="I579" s="500">
        <v>238.035</v>
      </c>
      <c r="J579" s="501">
        <v>238.035</v>
      </c>
      <c r="K579" s="733"/>
    </row>
    <row r="580" spans="1:10" ht="12.75" customHeight="1">
      <c r="A580" s="478">
        <v>562</v>
      </c>
      <c r="B580" s="546" t="s">
        <v>234</v>
      </c>
      <c r="C580" s="486" t="s">
        <v>62</v>
      </c>
      <c r="D580" s="487" t="s">
        <v>130</v>
      </c>
      <c r="E580" s="487" t="s">
        <v>107</v>
      </c>
      <c r="F580" s="499" t="s">
        <v>335</v>
      </c>
      <c r="G580" s="499"/>
      <c r="H580" s="500">
        <f>H581</f>
        <v>346.377</v>
      </c>
      <c r="I580" s="502">
        <f>I581</f>
        <v>386.627</v>
      </c>
      <c r="J580" s="503">
        <f>J581</f>
        <v>386.627</v>
      </c>
    </row>
    <row r="581" spans="1:10" ht="51" customHeight="1">
      <c r="A581" s="478">
        <v>563</v>
      </c>
      <c r="B581" s="544" t="s">
        <v>255</v>
      </c>
      <c r="C581" s="486" t="s">
        <v>62</v>
      </c>
      <c r="D581" s="487" t="s">
        <v>130</v>
      </c>
      <c r="E581" s="487" t="s">
        <v>107</v>
      </c>
      <c r="F581" s="499" t="s">
        <v>337</v>
      </c>
      <c r="G581" s="499"/>
      <c r="H581" s="500">
        <f>H584+H582</f>
        <v>346.377</v>
      </c>
      <c r="I581" s="502">
        <f>I584+I582</f>
        <v>386.627</v>
      </c>
      <c r="J581" s="503">
        <f>J584+J582</f>
        <v>386.627</v>
      </c>
    </row>
    <row r="582" spans="1:10" ht="25.5" customHeight="1">
      <c r="A582" s="478">
        <v>564</v>
      </c>
      <c r="B582" s="491" t="s">
        <v>559</v>
      </c>
      <c r="C582" s="486" t="s">
        <v>62</v>
      </c>
      <c r="D582" s="487" t="s">
        <v>130</v>
      </c>
      <c r="E582" s="487" t="s">
        <v>107</v>
      </c>
      <c r="F582" s="499" t="s">
        <v>337</v>
      </c>
      <c r="G582" s="499" t="s">
        <v>193</v>
      </c>
      <c r="H582" s="500">
        <f>H583</f>
        <v>73.747</v>
      </c>
      <c r="I582" s="502">
        <f>I583</f>
        <v>73.747</v>
      </c>
      <c r="J582" s="503">
        <f>J583</f>
        <v>73.747</v>
      </c>
    </row>
    <row r="583" spans="1:10" ht="25.5" customHeight="1">
      <c r="A583" s="478">
        <v>565</v>
      </c>
      <c r="B583" s="485" t="s">
        <v>237</v>
      </c>
      <c r="C583" s="486" t="s">
        <v>62</v>
      </c>
      <c r="D583" s="487" t="s">
        <v>130</v>
      </c>
      <c r="E583" s="487" t="s">
        <v>107</v>
      </c>
      <c r="F583" s="499" t="s">
        <v>337</v>
      </c>
      <c r="G583" s="499" t="s">
        <v>194</v>
      </c>
      <c r="H583" s="500">
        <v>73.747</v>
      </c>
      <c r="I583" s="500">
        <v>73.747</v>
      </c>
      <c r="J583" s="501">
        <v>73.747</v>
      </c>
    </row>
    <row r="584" spans="1:10" ht="12.75" customHeight="1">
      <c r="A584" s="478">
        <v>566</v>
      </c>
      <c r="B584" s="545" t="s">
        <v>227</v>
      </c>
      <c r="C584" s="486" t="s">
        <v>62</v>
      </c>
      <c r="D584" s="487" t="s">
        <v>130</v>
      </c>
      <c r="E584" s="487" t="s">
        <v>107</v>
      </c>
      <c r="F584" s="499" t="s">
        <v>337</v>
      </c>
      <c r="G584" s="499" t="s">
        <v>215</v>
      </c>
      <c r="H584" s="500">
        <f>H585</f>
        <v>272.63</v>
      </c>
      <c r="I584" s="500">
        <f>I585</f>
        <v>312.88</v>
      </c>
      <c r="J584" s="501">
        <f>J585</f>
        <v>312.88</v>
      </c>
    </row>
    <row r="585" spans="1:10" ht="12.75" customHeight="1">
      <c r="A585" s="478">
        <v>567</v>
      </c>
      <c r="B585" s="544" t="s">
        <v>216</v>
      </c>
      <c r="C585" s="486" t="s">
        <v>62</v>
      </c>
      <c r="D585" s="487" t="s">
        <v>130</v>
      </c>
      <c r="E585" s="487" t="s">
        <v>107</v>
      </c>
      <c r="F585" s="499" t="s">
        <v>337</v>
      </c>
      <c r="G585" s="499" t="s">
        <v>217</v>
      </c>
      <c r="H585" s="500">
        <v>272.63</v>
      </c>
      <c r="I585" s="500">
        <v>312.88</v>
      </c>
      <c r="J585" s="501">
        <v>312.88</v>
      </c>
    </row>
    <row r="586" spans="1:10" ht="12.75" customHeight="1">
      <c r="A586" s="478">
        <v>568</v>
      </c>
      <c r="B586" s="544" t="s">
        <v>189</v>
      </c>
      <c r="C586" s="486" t="s">
        <v>62</v>
      </c>
      <c r="D586" s="487" t="s">
        <v>130</v>
      </c>
      <c r="E586" s="487" t="s">
        <v>107</v>
      </c>
      <c r="F586" s="487" t="s">
        <v>343</v>
      </c>
      <c r="G586" s="487"/>
      <c r="H586" s="488">
        <f aca="true" t="shared" si="65" ref="H586:J587">H587</f>
        <v>1102.8</v>
      </c>
      <c r="I586" s="488">
        <f t="shared" si="65"/>
        <v>1014.7</v>
      </c>
      <c r="J586" s="492">
        <f t="shared" si="65"/>
        <v>1014.7</v>
      </c>
    </row>
    <row r="587" spans="1:10" ht="38.25" customHeight="1">
      <c r="A587" s="478">
        <v>569</v>
      </c>
      <c r="B587" s="544" t="s">
        <v>221</v>
      </c>
      <c r="C587" s="486" t="s">
        <v>62</v>
      </c>
      <c r="D587" s="487" t="s">
        <v>130</v>
      </c>
      <c r="E587" s="487" t="s">
        <v>107</v>
      </c>
      <c r="F587" s="487" t="s">
        <v>382</v>
      </c>
      <c r="G587" s="487"/>
      <c r="H587" s="488">
        <f t="shared" si="65"/>
        <v>1102.8</v>
      </c>
      <c r="I587" s="489">
        <f t="shared" si="65"/>
        <v>1014.7</v>
      </c>
      <c r="J587" s="490">
        <f t="shared" si="65"/>
        <v>1014.7</v>
      </c>
    </row>
    <row r="588" spans="1:10" ht="63.75" customHeight="1">
      <c r="A588" s="478">
        <v>570</v>
      </c>
      <c r="B588" s="544" t="s">
        <v>815</v>
      </c>
      <c r="C588" s="486" t="s">
        <v>62</v>
      </c>
      <c r="D588" s="487" t="s">
        <v>130</v>
      </c>
      <c r="E588" s="487" t="s">
        <v>107</v>
      </c>
      <c r="F588" s="499" t="s">
        <v>685</v>
      </c>
      <c r="G588" s="499"/>
      <c r="H588" s="500">
        <f>H589+H591</f>
        <v>1102.8</v>
      </c>
      <c r="I588" s="502">
        <f>I589+I591</f>
        <v>1014.7</v>
      </c>
      <c r="J588" s="503">
        <f>J589+J591</f>
        <v>1014.7</v>
      </c>
    </row>
    <row r="589" spans="1:10" ht="51" customHeight="1">
      <c r="A589" s="478">
        <v>571</v>
      </c>
      <c r="B589" s="485" t="s">
        <v>259</v>
      </c>
      <c r="C589" s="486" t="s">
        <v>62</v>
      </c>
      <c r="D589" s="487" t="s">
        <v>130</v>
      </c>
      <c r="E589" s="487" t="s">
        <v>107</v>
      </c>
      <c r="F589" s="499" t="s">
        <v>685</v>
      </c>
      <c r="G589" s="487" t="s">
        <v>180</v>
      </c>
      <c r="H589" s="488">
        <f>H590</f>
        <v>982.8</v>
      </c>
      <c r="I589" s="489">
        <f>I590</f>
        <v>894.7</v>
      </c>
      <c r="J589" s="490">
        <f>J590</f>
        <v>894.7</v>
      </c>
    </row>
    <row r="590" spans="1:10" ht="25.5" customHeight="1">
      <c r="A590" s="478">
        <v>572</v>
      </c>
      <c r="B590" s="485" t="s">
        <v>214</v>
      </c>
      <c r="C590" s="486" t="s">
        <v>62</v>
      </c>
      <c r="D590" s="487" t="s">
        <v>130</v>
      </c>
      <c r="E590" s="487" t="s">
        <v>107</v>
      </c>
      <c r="F590" s="499" t="s">
        <v>685</v>
      </c>
      <c r="G590" s="487" t="s">
        <v>129</v>
      </c>
      <c r="H590" s="488">
        <v>982.8</v>
      </c>
      <c r="I590" s="488">
        <v>894.7</v>
      </c>
      <c r="J590" s="492">
        <v>894.7</v>
      </c>
    </row>
    <row r="591" spans="1:10" ht="25.5" customHeight="1">
      <c r="A591" s="478">
        <v>573</v>
      </c>
      <c r="B591" s="491" t="s">
        <v>559</v>
      </c>
      <c r="C591" s="486" t="s">
        <v>62</v>
      </c>
      <c r="D591" s="487" t="s">
        <v>130</v>
      </c>
      <c r="E591" s="487" t="s">
        <v>107</v>
      </c>
      <c r="F591" s="499" t="s">
        <v>685</v>
      </c>
      <c r="G591" s="487" t="s">
        <v>193</v>
      </c>
      <c r="H591" s="488">
        <f>H592</f>
        <v>120</v>
      </c>
      <c r="I591" s="489">
        <f>I592</f>
        <v>120</v>
      </c>
      <c r="J591" s="490">
        <f>J592</f>
        <v>120</v>
      </c>
    </row>
    <row r="592" spans="1:10" ht="25.5" customHeight="1">
      <c r="A592" s="478">
        <v>574</v>
      </c>
      <c r="B592" s="485" t="s">
        <v>237</v>
      </c>
      <c r="C592" s="486" t="s">
        <v>62</v>
      </c>
      <c r="D592" s="487" t="s">
        <v>130</v>
      </c>
      <c r="E592" s="487" t="s">
        <v>107</v>
      </c>
      <c r="F592" s="499" t="s">
        <v>685</v>
      </c>
      <c r="G592" s="487" t="s">
        <v>194</v>
      </c>
      <c r="H592" s="488">
        <v>120</v>
      </c>
      <c r="I592" s="489">
        <v>120</v>
      </c>
      <c r="J592" s="490">
        <v>120</v>
      </c>
    </row>
    <row r="593" spans="1:10" ht="12.75" customHeight="1">
      <c r="A593" s="478">
        <v>575</v>
      </c>
      <c r="B593" s="485" t="s">
        <v>47</v>
      </c>
      <c r="C593" s="486" t="s">
        <v>62</v>
      </c>
      <c r="D593" s="487" t="s">
        <v>39</v>
      </c>
      <c r="E593" s="487" t="s">
        <v>8</v>
      </c>
      <c r="F593" s="487"/>
      <c r="G593" s="487"/>
      <c r="H593" s="488">
        <f>H594+H614</f>
        <v>27936.927180000002</v>
      </c>
      <c r="I593" s="489">
        <f>I594+I614</f>
        <v>18996.892</v>
      </c>
      <c r="J593" s="490">
        <f>J594+J614</f>
        <v>18996.892</v>
      </c>
    </row>
    <row r="594" spans="1:10" ht="12.75" customHeight="1">
      <c r="A594" s="478">
        <v>576</v>
      </c>
      <c r="B594" s="485" t="s">
        <v>48</v>
      </c>
      <c r="C594" s="486" t="s">
        <v>62</v>
      </c>
      <c r="D594" s="487" t="s">
        <v>39</v>
      </c>
      <c r="E594" s="487" t="s">
        <v>11</v>
      </c>
      <c r="F594" s="487"/>
      <c r="G594" s="487"/>
      <c r="H594" s="488">
        <f>H595</f>
        <v>20296.65418</v>
      </c>
      <c r="I594" s="489">
        <f>I595</f>
        <v>16175.259000000002</v>
      </c>
      <c r="J594" s="490">
        <f>J595</f>
        <v>16175.259000000002</v>
      </c>
    </row>
    <row r="595" spans="1:10" ht="25.5" customHeight="1">
      <c r="A595" s="478">
        <v>577</v>
      </c>
      <c r="B595" s="485" t="s">
        <v>458</v>
      </c>
      <c r="C595" s="486" t="s">
        <v>62</v>
      </c>
      <c r="D595" s="487" t="s">
        <v>39</v>
      </c>
      <c r="E595" s="487" t="s">
        <v>11</v>
      </c>
      <c r="F595" s="487" t="s">
        <v>407</v>
      </c>
      <c r="G595" s="487"/>
      <c r="H595" s="488">
        <f>H597+H604</f>
        <v>20296.65418</v>
      </c>
      <c r="I595" s="488">
        <f>I597+I604</f>
        <v>16175.259000000002</v>
      </c>
      <c r="J595" s="492">
        <f>J597+J604</f>
        <v>16175.259000000002</v>
      </c>
    </row>
    <row r="596" spans="1:10" ht="12.75" customHeight="1">
      <c r="A596" s="478">
        <v>578</v>
      </c>
      <c r="B596" s="485" t="s">
        <v>229</v>
      </c>
      <c r="C596" s="486" t="s">
        <v>62</v>
      </c>
      <c r="D596" s="487" t="s">
        <v>39</v>
      </c>
      <c r="E596" s="487" t="s">
        <v>11</v>
      </c>
      <c r="F596" s="487" t="s">
        <v>410</v>
      </c>
      <c r="G596" s="487"/>
      <c r="H596" s="488">
        <f>H597</f>
        <v>2997.5139999999997</v>
      </c>
      <c r="I596" s="488">
        <f>I597</f>
        <v>2997.514</v>
      </c>
      <c r="J596" s="492">
        <f>J597</f>
        <v>2997.514</v>
      </c>
    </row>
    <row r="597" spans="1:10" ht="51" customHeight="1">
      <c r="A597" s="478">
        <v>579</v>
      </c>
      <c r="B597" s="485" t="s">
        <v>459</v>
      </c>
      <c r="C597" s="486" t="s">
        <v>62</v>
      </c>
      <c r="D597" s="487" t="s">
        <v>39</v>
      </c>
      <c r="E597" s="487" t="s">
        <v>11</v>
      </c>
      <c r="F597" s="487" t="s">
        <v>411</v>
      </c>
      <c r="G597" s="487"/>
      <c r="H597" s="488">
        <f>H598+H601+H602</f>
        <v>2997.5139999999997</v>
      </c>
      <c r="I597" s="488">
        <f>I598+I601+I602</f>
        <v>2997.514</v>
      </c>
      <c r="J597" s="492">
        <f>J598+J601+J602</f>
        <v>2997.514</v>
      </c>
    </row>
    <row r="598" spans="1:10" ht="51" customHeight="1">
      <c r="A598" s="478">
        <v>580</v>
      </c>
      <c r="B598" s="491" t="s">
        <v>191</v>
      </c>
      <c r="C598" s="486" t="s">
        <v>62</v>
      </c>
      <c r="D598" s="487" t="s">
        <v>39</v>
      </c>
      <c r="E598" s="487" t="s">
        <v>11</v>
      </c>
      <c r="F598" s="487" t="s">
        <v>411</v>
      </c>
      <c r="G598" s="487" t="s">
        <v>180</v>
      </c>
      <c r="H598" s="488">
        <f>H599</f>
        <v>487.1328</v>
      </c>
      <c r="I598" s="489">
        <f>I599</f>
        <v>1796.175</v>
      </c>
      <c r="J598" s="490">
        <f>J599</f>
        <v>1796.175</v>
      </c>
    </row>
    <row r="599" spans="1:10" ht="12.75" customHeight="1">
      <c r="A599" s="478">
        <v>581</v>
      </c>
      <c r="B599" s="485" t="s">
        <v>206</v>
      </c>
      <c r="C599" s="486" t="s">
        <v>62</v>
      </c>
      <c r="D599" s="487" t="s">
        <v>39</v>
      </c>
      <c r="E599" s="487" t="s">
        <v>11</v>
      </c>
      <c r="F599" s="487" t="s">
        <v>411</v>
      </c>
      <c r="G599" s="487" t="s">
        <v>147</v>
      </c>
      <c r="H599" s="488">
        <v>487.1328</v>
      </c>
      <c r="I599" s="488">
        <v>1796.175</v>
      </c>
      <c r="J599" s="492">
        <v>1796.175</v>
      </c>
    </row>
    <row r="600" spans="1:10" ht="25.5" customHeight="1">
      <c r="A600" s="478">
        <v>582</v>
      </c>
      <c r="B600" s="491" t="s">
        <v>559</v>
      </c>
      <c r="C600" s="486" t="s">
        <v>62</v>
      </c>
      <c r="D600" s="487" t="s">
        <v>39</v>
      </c>
      <c r="E600" s="487" t="s">
        <v>11</v>
      </c>
      <c r="F600" s="487" t="s">
        <v>411</v>
      </c>
      <c r="G600" s="487" t="s">
        <v>193</v>
      </c>
      <c r="H600" s="488">
        <f>H601</f>
        <v>2266.3812</v>
      </c>
      <c r="I600" s="489">
        <f>I601</f>
        <v>961.3389999999999</v>
      </c>
      <c r="J600" s="490">
        <f>J601</f>
        <v>961.3389999999999</v>
      </c>
    </row>
    <row r="601" spans="1:10" ht="25.5" customHeight="1">
      <c r="A601" s="478">
        <v>583</v>
      </c>
      <c r="B601" s="485" t="s">
        <v>237</v>
      </c>
      <c r="C601" s="486" t="s">
        <v>62</v>
      </c>
      <c r="D601" s="487" t="s">
        <v>39</v>
      </c>
      <c r="E601" s="487" t="s">
        <v>11</v>
      </c>
      <c r="F601" s="487" t="s">
        <v>411</v>
      </c>
      <c r="G601" s="487" t="s">
        <v>194</v>
      </c>
      <c r="H601" s="488">
        <v>2266.3812</v>
      </c>
      <c r="I601" s="488">
        <f>1201.339-I602</f>
        <v>961.3389999999999</v>
      </c>
      <c r="J601" s="492">
        <f>1201.339-J602</f>
        <v>961.3389999999999</v>
      </c>
    </row>
    <row r="602" spans="1:10" ht="12.75" customHeight="1">
      <c r="A602" s="478">
        <v>584</v>
      </c>
      <c r="B602" s="545" t="s">
        <v>227</v>
      </c>
      <c r="C602" s="486" t="s">
        <v>62</v>
      </c>
      <c r="D602" s="487" t="s">
        <v>39</v>
      </c>
      <c r="E602" s="487" t="s">
        <v>11</v>
      </c>
      <c r="F602" s="487" t="s">
        <v>411</v>
      </c>
      <c r="G602" s="487" t="s">
        <v>215</v>
      </c>
      <c r="H602" s="488">
        <f>H603</f>
        <v>244</v>
      </c>
      <c r="I602" s="488">
        <f>I603</f>
        <v>240</v>
      </c>
      <c r="J602" s="492">
        <f>J603</f>
        <v>240</v>
      </c>
    </row>
    <row r="603" spans="1:10" ht="12.75" customHeight="1">
      <c r="A603" s="478">
        <v>585</v>
      </c>
      <c r="B603" s="544" t="s">
        <v>828</v>
      </c>
      <c r="C603" s="486" t="s">
        <v>62</v>
      </c>
      <c r="D603" s="487" t="s">
        <v>39</v>
      </c>
      <c r="E603" s="487" t="s">
        <v>11</v>
      </c>
      <c r="F603" s="487" t="s">
        <v>411</v>
      </c>
      <c r="G603" s="487" t="s">
        <v>829</v>
      </c>
      <c r="H603" s="488">
        <v>244</v>
      </c>
      <c r="I603" s="488">
        <v>240</v>
      </c>
      <c r="J603" s="492">
        <v>240</v>
      </c>
    </row>
    <row r="604" spans="1:10" ht="25.5" customHeight="1">
      <c r="A604" s="478">
        <v>586</v>
      </c>
      <c r="B604" s="485" t="s">
        <v>228</v>
      </c>
      <c r="C604" s="486" t="s">
        <v>62</v>
      </c>
      <c r="D604" s="487" t="s">
        <v>39</v>
      </c>
      <c r="E604" s="487" t="s">
        <v>11</v>
      </c>
      <c r="F604" s="487" t="s">
        <v>408</v>
      </c>
      <c r="G604" s="487"/>
      <c r="H604" s="488">
        <f>H605+H611+H608</f>
        <v>17299.140180000002</v>
      </c>
      <c r="I604" s="488">
        <f>I605+I611+I608</f>
        <v>13177.745</v>
      </c>
      <c r="J604" s="492">
        <f>J605+J611+J608</f>
        <v>13177.745</v>
      </c>
    </row>
    <row r="605" spans="1:10" ht="51" customHeight="1">
      <c r="A605" s="478">
        <v>587</v>
      </c>
      <c r="B605" s="485" t="s">
        <v>1099</v>
      </c>
      <c r="C605" s="486" t="s">
        <v>62</v>
      </c>
      <c r="D605" s="487" t="s">
        <v>39</v>
      </c>
      <c r="E605" s="487" t="s">
        <v>11</v>
      </c>
      <c r="F605" s="487" t="s">
        <v>409</v>
      </c>
      <c r="G605" s="487"/>
      <c r="H605" s="488">
        <f>H607</f>
        <v>13902.663</v>
      </c>
      <c r="I605" s="489">
        <f>I607</f>
        <v>13177.745</v>
      </c>
      <c r="J605" s="490">
        <f>J607</f>
        <v>13177.745</v>
      </c>
    </row>
    <row r="606" spans="1:10" ht="25.5" customHeight="1">
      <c r="A606" s="478">
        <v>588</v>
      </c>
      <c r="B606" s="485" t="s">
        <v>238</v>
      </c>
      <c r="C606" s="486" t="s">
        <v>62</v>
      </c>
      <c r="D606" s="487" t="s">
        <v>39</v>
      </c>
      <c r="E606" s="487" t="s">
        <v>11</v>
      </c>
      <c r="F606" s="487" t="s">
        <v>409</v>
      </c>
      <c r="G606" s="487" t="s">
        <v>222</v>
      </c>
      <c r="H606" s="488">
        <f>H607</f>
        <v>13902.663</v>
      </c>
      <c r="I606" s="489">
        <f>I607</f>
        <v>13177.745</v>
      </c>
      <c r="J606" s="490">
        <f>J607</f>
        <v>13177.745</v>
      </c>
    </row>
    <row r="607" spans="1:10" ht="12.75" customHeight="1">
      <c r="A607" s="478">
        <v>589</v>
      </c>
      <c r="B607" s="485" t="s">
        <v>233</v>
      </c>
      <c r="C607" s="486" t="s">
        <v>62</v>
      </c>
      <c r="D607" s="487" t="s">
        <v>39</v>
      </c>
      <c r="E607" s="487" t="s">
        <v>11</v>
      </c>
      <c r="F607" s="487" t="s">
        <v>409</v>
      </c>
      <c r="G607" s="487" t="s">
        <v>223</v>
      </c>
      <c r="H607" s="488">
        <v>13902.663</v>
      </c>
      <c r="I607" s="488">
        <v>13177.745</v>
      </c>
      <c r="J607" s="492">
        <v>13177.745</v>
      </c>
    </row>
    <row r="608" spans="1:10" ht="56.25" customHeight="1">
      <c r="A608" s="478">
        <v>590</v>
      </c>
      <c r="B608" s="485" t="s">
        <v>1074</v>
      </c>
      <c r="C608" s="486" t="s">
        <v>62</v>
      </c>
      <c r="D608" s="487" t="s">
        <v>39</v>
      </c>
      <c r="E608" s="487" t="s">
        <v>11</v>
      </c>
      <c r="F608" s="487" t="s">
        <v>1073</v>
      </c>
      <c r="G608" s="487"/>
      <c r="H608" s="488">
        <f>H610</f>
        <v>214.659</v>
      </c>
      <c r="I608" s="489">
        <f>I610</f>
        <v>0</v>
      </c>
      <c r="J608" s="490">
        <f>J610</f>
        <v>0</v>
      </c>
    </row>
    <row r="609" spans="1:10" ht="12.75" customHeight="1">
      <c r="A609" s="478">
        <v>591</v>
      </c>
      <c r="B609" s="485" t="s">
        <v>238</v>
      </c>
      <c r="C609" s="486" t="s">
        <v>62</v>
      </c>
      <c r="D609" s="487" t="s">
        <v>39</v>
      </c>
      <c r="E609" s="487" t="s">
        <v>11</v>
      </c>
      <c r="F609" s="487" t="s">
        <v>1073</v>
      </c>
      <c r="G609" s="487" t="s">
        <v>222</v>
      </c>
      <c r="H609" s="488">
        <f>H610</f>
        <v>214.659</v>
      </c>
      <c r="I609" s="489">
        <f>I610</f>
        <v>0</v>
      </c>
      <c r="J609" s="490">
        <f>J610</f>
        <v>0</v>
      </c>
    </row>
    <row r="610" spans="1:10" ht="12.75" customHeight="1">
      <c r="A610" s="478">
        <v>592</v>
      </c>
      <c r="B610" s="485" t="s">
        <v>233</v>
      </c>
      <c r="C610" s="486" t="s">
        <v>62</v>
      </c>
      <c r="D610" s="487" t="s">
        <v>39</v>
      </c>
      <c r="E610" s="487" t="s">
        <v>11</v>
      </c>
      <c r="F610" s="487" t="s">
        <v>1073</v>
      </c>
      <c r="G610" s="487" t="s">
        <v>223</v>
      </c>
      <c r="H610" s="488">
        <v>214.659</v>
      </c>
      <c r="I610" s="488">
        <v>0</v>
      </c>
      <c r="J610" s="492">
        <v>0</v>
      </c>
    </row>
    <row r="611" spans="1:10" ht="63.75" customHeight="1">
      <c r="A611" s="478">
        <v>593</v>
      </c>
      <c r="B611" s="485" t="s">
        <v>1011</v>
      </c>
      <c r="C611" s="486" t="s">
        <v>62</v>
      </c>
      <c r="D611" s="487" t="s">
        <v>39</v>
      </c>
      <c r="E611" s="487" t="s">
        <v>11</v>
      </c>
      <c r="F611" s="487" t="s">
        <v>1012</v>
      </c>
      <c r="G611" s="487"/>
      <c r="H611" s="488">
        <f>H613</f>
        <v>3181.81818</v>
      </c>
      <c r="I611" s="489">
        <f>I613</f>
        <v>0</v>
      </c>
      <c r="J611" s="490">
        <f>J613</f>
        <v>0</v>
      </c>
    </row>
    <row r="612" spans="1:10" ht="25.5" customHeight="1">
      <c r="A612" s="478">
        <v>594</v>
      </c>
      <c r="B612" s="485" t="s">
        <v>238</v>
      </c>
      <c r="C612" s="486" t="s">
        <v>62</v>
      </c>
      <c r="D612" s="487" t="s">
        <v>39</v>
      </c>
      <c r="E612" s="487" t="s">
        <v>11</v>
      </c>
      <c r="F612" s="487" t="s">
        <v>1012</v>
      </c>
      <c r="G612" s="487" t="s">
        <v>222</v>
      </c>
      <c r="H612" s="488">
        <f>H613</f>
        <v>3181.81818</v>
      </c>
      <c r="I612" s="489">
        <f>I613</f>
        <v>0</v>
      </c>
      <c r="J612" s="490">
        <f>J613</f>
        <v>0</v>
      </c>
    </row>
    <row r="613" spans="1:10" ht="12.75" customHeight="1">
      <c r="A613" s="478">
        <v>595</v>
      </c>
      <c r="B613" s="485" t="s">
        <v>233</v>
      </c>
      <c r="C613" s="486" t="s">
        <v>62</v>
      </c>
      <c r="D613" s="487" t="s">
        <v>39</v>
      </c>
      <c r="E613" s="487" t="s">
        <v>11</v>
      </c>
      <c r="F613" s="487" t="s">
        <v>1012</v>
      </c>
      <c r="G613" s="487" t="s">
        <v>223</v>
      </c>
      <c r="H613" s="488">
        <v>3181.81818</v>
      </c>
      <c r="I613" s="488">
        <v>0</v>
      </c>
      <c r="J613" s="492">
        <v>0</v>
      </c>
    </row>
    <row r="614" spans="1:10" ht="12.75" customHeight="1">
      <c r="A614" s="478">
        <v>596</v>
      </c>
      <c r="B614" s="485" t="s">
        <v>23</v>
      </c>
      <c r="C614" s="486" t="s">
        <v>62</v>
      </c>
      <c r="D614" s="487" t="s">
        <v>39</v>
      </c>
      <c r="E614" s="487" t="s">
        <v>151</v>
      </c>
      <c r="F614" s="487"/>
      <c r="G614" s="487"/>
      <c r="H614" s="488">
        <f aca="true" t="shared" si="66" ref="H614:J615">H615</f>
        <v>7640.273</v>
      </c>
      <c r="I614" s="489">
        <f t="shared" si="66"/>
        <v>2821.633</v>
      </c>
      <c r="J614" s="490">
        <f t="shared" si="66"/>
        <v>2821.633</v>
      </c>
    </row>
    <row r="615" spans="1:10" ht="25.5" customHeight="1">
      <c r="A615" s="478">
        <v>597</v>
      </c>
      <c r="B615" s="485" t="s">
        <v>458</v>
      </c>
      <c r="C615" s="486" t="s">
        <v>62</v>
      </c>
      <c r="D615" s="487" t="s">
        <v>39</v>
      </c>
      <c r="E615" s="487" t="s">
        <v>151</v>
      </c>
      <c r="F615" s="487" t="s">
        <v>407</v>
      </c>
      <c r="G615" s="487"/>
      <c r="H615" s="488">
        <f t="shared" si="66"/>
        <v>7640.273</v>
      </c>
      <c r="I615" s="489">
        <f t="shared" si="66"/>
        <v>2821.633</v>
      </c>
      <c r="J615" s="490">
        <f t="shared" si="66"/>
        <v>2821.633</v>
      </c>
    </row>
    <row r="616" spans="1:10" ht="25.5" customHeight="1">
      <c r="A616" s="478">
        <v>598</v>
      </c>
      <c r="B616" s="485" t="s">
        <v>230</v>
      </c>
      <c r="C616" s="486" t="s">
        <v>62</v>
      </c>
      <c r="D616" s="487" t="s">
        <v>39</v>
      </c>
      <c r="E616" s="487" t="s">
        <v>151</v>
      </c>
      <c r="F616" s="487" t="s">
        <v>412</v>
      </c>
      <c r="G616" s="487"/>
      <c r="H616" s="488">
        <f>H617+H626+H623+H620</f>
        <v>7640.273</v>
      </c>
      <c r="I616" s="489">
        <f>I617+I626</f>
        <v>2821.633</v>
      </c>
      <c r="J616" s="490">
        <f>J617+J626</f>
        <v>2821.633</v>
      </c>
    </row>
    <row r="617" spans="1:10" ht="51" customHeight="1">
      <c r="A617" s="478">
        <v>599</v>
      </c>
      <c r="B617" s="485" t="s">
        <v>786</v>
      </c>
      <c r="C617" s="486" t="s">
        <v>62</v>
      </c>
      <c r="D617" s="487" t="s">
        <v>39</v>
      </c>
      <c r="E617" s="487" t="s">
        <v>151</v>
      </c>
      <c r="F617" s="487" t="s">
        <v>413</v>
      </c>
      <c r="G617" s="487"/>
      <c r="H617" s="488">
        <f aca="true" t="shared" si="67" ref="H617:J618">H618</f>
        <v>3034.773</v>
      </c>
      <c r="I617" s="489">
        <f t="shared" si="67"/>
        <v>2821.633</v>
      </c>
      <c r="J617" s="490">
        <f t="shared" si="67"/>
        <v>2821.633</v>
      </c>
    </row>
    <row r="618" spans="1:10" ht="25.5" customHeight="1">
      <c r="A618" s="478">
        <v>600</v>
      </c>
      <c r="B618" s="485" t="s">
        <v>238</v>
      </c>
      <c r="C618" s="486" t="s">
        <v>62</v>
      </c>
      <c r="D618" s="487" t="s">
        <v>39</v>
      </c>
      <c r="E618" s="487" t="s">
        <v>151</v>
      </c>
      <c r="F618" s="487" t="s">
        <v>413</v>
      </c>
      <c r="G618" s="487" t="s">
        <v>222</v>
      </c>
      <c r="H618" s="488">
        <f t="shared" si="67"/>
        <v>3034.773</v>
      </c>
      <c r="I618" s="489">
        <f t="shared" si="67"/>
        <v>2821.633</v>
      </c>
      <c r="J618" s="490">
        <f t="shared" si="67"/>
        <v>2821.633</v>
      </c>
    </row>
    <row r="619" spans="1:10" ht="12.75" customHeight="1">
      <c r="A619" s="478">
        <v>601</v>
      </c>
      <c r="B619" s="485" t="s">
        <v>239</v>
      </c>
      <c r="C619" s="486" t="s">
        <v>62</v>
      </c>
      <c r="D619" s="487" t="s">
        <v>39</v>
      </c>
      <c r="E619" s="487" t="s">
        <v>151</v>
      </c>
      <c r="F619" s="487" t="s">
        <v>413</v>
      </c>
      <c r="G619" s="487" t="s">
        <v>231</v>
      </c>
      <c r="H619" s="488">
        <v>3034.773</v>
      </c>
      <c r="I619" s="489">
        <v>2821.633</v>
      </c>
      <c r="J619" s="490">
        <v>2821.633</v>
      </c>
    </row>
    <row r="620" spans="1:10" ht="58.5" customHeight="1">
      <c r="A620" s="478">
        <v>602</v>
      </c>
      <c r="B620" s="485" t="s">
        <v>1093</v>
      </c>
      <c r="C620" s="486" t="s">
        <v>62</v>
      </c>
      <c r="D620" s="487" t="s">
        <v>39</v>
      </c>
      <c r="E620" s="487" t="s">
        <v>151</v>
      </c>
      <c r="F620" s="487" t="s">
        <v>1013</v>
      </c>
      <c r="G620" s="487"/>
      <c r="H620" s="488">
        <f>H621</f>
        <v>2810</v>
      </c>
      <c r="I620" s="489">
        <v>0</v>
      </c>
      <c r="J620" s="490">
        <v>0</v>
      </c>
    </row>
    <row r="621" spans="1:10" ht="12.75" customHeight="1">
      <c r="A621" s="478">
        <v>603</v>
      </c>
      <c r="B621" s="491" t="s">
        <v>559</v>
      </c>
      <c r="C621" s="486" t="s">
        <v>62</v>
      </c>
      <c r="D621" s="487" t="s">
        <v>39</v>
      </c>
      <c r="E621" s="487" t="s">
        <v>151</v>
      </c>
      <c r="F621" s="487" t="s">
        <v>1013</v>
      </c>
      <c r="G621" s="487" t="s">
        <v>193</v>
      </c>
      <c r="H621" s="488">
        <f>H622</f>
        <v>2810</v>
      </c>
      <c r="I621" s="489">
        <v>0</v>
      </c>
      <c r="J621" s="490">
        <v>0</v>
      </c>
    </row>
    <row r="622" spans="1:10" ht="12.75" customHeight="1">
      <c r="A622" s="478">
        <v>604</v>
      </c>
      <c r="B622" s="485" t="s">
        <v>237</v>
      </c>
      <c r="C622" s="486" t="s">
        <v>62</v>
      </c>
      <c r="D622" s="487" t="s">
        <v>39</v>
      </c>
      <c r="E622" s="487" t="s">
        <v>151</v>
      </c>
      <c r="F622" s="487" t="s">
        <v>1013</v>
      </c>
      <c r="G622" s="487" t="s">
        <v>194</v>
      </c>
      <c r="H622" s="488">
        <f>2810</f>
        <v>2810</v>
      </c>
      <c r="I622" s="489">
        <v>0</v>
      </c>
      <c r="J622" s="490">
        <v>0</v>
      </c>
    </row>
    <row r="623" spans="1:10" ht="55.5" customHeight="1">
      <c r="A623" s="478">
        <v>605</v>
      </c>
      <c r="B623" s="485" t="s">
        <v>1098</v>
      </c>
      <c r="C623" s="486" t="s">
        <v>62</v>
      </c>
      <c r="D623" s="487" t="s">
        <v>39</v>
      </c>
      <c r="E623" s="487" t="s">
        <v>151</v>
      </c>
      <c r="F623" s="487" t="s">
        <v>1092</v>
      </c>
      <c r="G623" s="487"/>
      <c r="H623" s="488">
        <f>H624</f>
        <v>1400</v>
      </c>
      <c r="I623" s="489">
        <v>0</v>
      </c>
      <c r="J623" s="490">
        <v>0</v>
      </c>
    </row>
    <row r="624" spans="1:10" ht="25.5" customHeight="1">
      <c r="A624" s="478">
        <v>606</v>
      </c>
      <c r="B624" s="491" t="s">
        <v>559</v>
      </c>
      <c r="C624" s="486" t="s">
        <v>62</v>
      </c>
      <c r="D624" s="487" t="s">
        <v>39</v>
      </c>
      <c r="E624" s="487" t="s">
        <v>151</v>
      </c>
      <c r="F624" s="487" t="s">
        <v>1092</v>
      </c>
      <c r="G624" s="487" t="s">
        <v>193</v>
      </c>
      <c r="H624" s="488">
        <f>H625</f>
        <v>1400</v>
      </c>
      <c r="I624" s="489">
        <v>0</v>
      </c>
      <c r="J624" s="490">
        <v>0</v>
      </c>
    </row>
    <row r="625" spans="1:11" ht="25.5" customHeight="1">
      <c r="A625" s="478">
        <v>607</v>
      </c>
      <c r="B625" s="485" t="s">
        <v>237</v>
      </c>
      <c r="C625" s="486" t="s">
        <v>62</v>
      </c>
      <c r="D625" s="487" t="s">
        <v>39</v>
      </c>
      <c r="E625" s="487" t="s">
        <v>151</v>
      </c>
      <c r="F625" s="487" t="s">
        <v>1092</v>
      </c>
      <c r="G625" s="487" t="s">
        <v>194</v>
      </c>
      <c r="H625" s="488">
        <f>1400</f>
        <v>1400</v>
      </c>
      <c r="I625" s="489">
        <v>0</v>
      </c>
      <c r="J625" s="490">
        <v>0</v>
      </c>
      <c r="K625" s="743"/>
    </row>
    <row r="626" spans="1:10" ht="63.75" customHeight="1">
      <c r="A626" s="478">
        <v>608</v>
      </c>
      <c r="B626" s="485" t="s">
        <v>1014</v>
      </c>
      <c r="C626" s="486" t="s">
        <v>62</v>
      </c>
      <c r="D626" s="487" t="s">
        <v>39</v>
      </c>
      <c r="E626" s="487" t="s">
        <v>151</v>
      </c>
      <c r="F626" s="487" t="s">
        <v>1015</v>
      </c>
      <c r="G626" s="487"/>
      <c r="H626" s="488">
        <f aca="true" t="shared" si="68" ref="H626:J627">H627</f>
        <v>395.5</v>
      </c>
      <c r="I626" s="489">
        <f t="shared" si="68"/>
        <v>0</v>
      </c>
      <c r="J626" s="490">
        <f t="shared" si="68"/>
        <v>0</v>
      </c>
    </row>
    <row r="627" spans="1:10" ht="25.5" customHeight="1">
      <c r="A627" s="478">
        <v>609</v>
      </c>
      <c r="B627" s="485" t="s">
        <v>238</v>
      </c>
      <c r="C627" s="486" t="s">
        <v>62</v>
      </c>
      <c r="D627" s="487" t="s">
        <v>39</v>
      </c>
      <c r="E627" s="487" t="s">
        <v>151</v>
      </c>
      <c r="F627" s="487" t="s">
        <v>1015</v>
      </c>
      <c r="G627" s="487" t="s">
        <v>222</v>
      </c>
      <c r="H627" s="488">
        <f t="shared" si="68"/>
        <v>395.5</v>
      </c>
      <c r="I627" s="489">
        <f t="shared" si="68"/>
        <v>0</v>
      </c>
      <c r="J627" s="490">
        <f t="shared" si="68"/>
        <v>0</v>
      </c>
    </row>
    <row r="628" spans="1:10" ht="12.75" customHeight="1">
      <c r="A628" s="478">
        <v>610</v>
      </c>
      <c r="B628" s="485" t="s">
        <v>239</v>
      </c>
      <c r="C628" s="486" t="s">
        <v>62</v>
      </c>
      <c r="D628" s="487" t="s">
        <v>39</v>
      </c>
      <c r="E628" s="487" t="s">
        <v>151</v>
      </c>
      <c r="F628" s="487" t="s">
        <v>1015</v>
      </c>
      <c r="G628" s="487" t="s">
        <v>231</v>
      </c>
      <c r="H628" s="488">
        <v>395.5</v>
      </c>
      <c r="I628" s="489">
        <v>0</v>
      </c>
      <c r="J628" s="490">
        <v>0</v>
      </c>
    </row>
    <row r="629" spans="1:10" ht="25.5" customHeight="1">
      <c r="A629" s="478">
        <v>611</v>
      </c>
      <c r="B629" s="547" t="s">
        <v>210</v>
      </c>
      <c r="C629" s="548" t="s">
        <v>63</v>
      </c>
      <c r="D629" s="514"/>
      <c r="E629" s="514"/>
      <c r="F629" s="514"/>
      <c r="G629" s="514"/>
      <c r="H629" s="549">
        <f>H630</f>
        <v>8565.53</v>
      </c>
      <c r="I629" s="549">
        <f>I630</f>
        <v>7691.7300000000005</v>
      </c>
      <c r="J629" s="550">
        <f>J630</f>
        <v>7691.7300000000005</v>
      </c>
    </row>
    <row r="630" spans="1:10" ht="12.75" customHeight="1">
      <c r="A630" s="478">
        <v>612</v>
      </c>
      <c r="B630" s="509" t="s">
        <v>42</v>
      </c>
      <c r="C630" s="551">
        <v>903</v>
      </c>
      <c r="D630" s="487" t="s">
        <v>11</v>
      </c>
      <c r="E630" s="499" t="s">
        <v>8</v>
      </c>
      <c r="F630" s="499"/>
      <c r="G630" s="499"/>
      <c r="H630" s="500">
        <f>H631+H641</f>
        <v>8565.53</v>
      </c>
      <c r="I630" s="502">
        <f>I631+I641</f>
        <v>7691.7300000000005</v>
      </c>
      <c r="J630" s="503">
        <f>J631+J641</f>
        <v>7691.7300000000005</v>
      </c>
    </row>
    <row r="631" spans="1:10" ht="38.25" customHeight="1">
      <c r="A631" s="478">
        <v>613</v>
      </c>
      <c r="B631" s="509" t="s">
        <v>220</v>
      </c>
      <c r="C631" s="551">
        <v>903</v>
      </c>
      <c r="D631" s="487" t="s">
        <v>11</v>
      </c>
      <c r="E631" s="487" t="s">
        <v>116</v>
      </c>
      <c r="F631" s="499"/>
      <c r="G631" s="499"/>
      <c r="H631" s="500">
        <f>H632</f>
        <v>7808.530000000001</v>
      </c>
      <c r="I631" s="502">
        <f aca="true" t="shared" si="69" ref="I631:J633">I632</f>
        <v>7504.7300000000005</v>
      </c>
      <c r="J631" s="503">
        <f t="shared" si="69"/>
        <v>7504.7300000000005</v>
      </c>
    </row>
    <row r="632" spans="1:10" ht="25.5" customHeight="1">
      <c r="A632" s="478">
        <v>614</v>
      </c>
      <c r="B632" s="509" t="s">
        <v>256</v>
      </c>
      <c r="C632" s="498">
        <v>903</v>
      </c>
      <c r="D632" s="487" t="s">
        <v>11</v>
      </c>
      <c r="E632" s="487" t="s">
        <v>116</v>
      </c>
      <c r="F632" s="499" t="s">
        <v>328</v>
      </c>
      <c r="G632" s="499"/>
      <c r="H632" s="500">
        <f>H633</f>
        <v>7808.530000000001</v>
      </c>
      <c r="I632" s="502">
        <f t="shared" si="69"/>
        <v>7504.7300000000005</v>
      </c>
      <c r="J632" s="503">
        <f t="shared" si="69"/>
        <v>7504.7300000000005</v>
      </c>
    </row>
    <row r="633" spans="1:10" ht="25.5" customHeight="1">
      <c r="A633" s="478">
        <v>615</v>
      </c>
      <c r="B633" s="509" t="s">
        <v>211</v>
      </c>
      <c r="C633" s="551">
        <v>903</v>
      </c>
      <c r="D633" s="487" t="s">
        <v>11</v>
      </c>
      <c r="E633" s="487" t="s">
        <v>116</v>
      </c>
      <c r="F633" s="499" t="s">
        <v>329</v>
      </c>
      <c r="G633" s="499"/>
      <c r="H633" s="500">
        <f>H634</f>
        <v>7808.530000000001</v>
      </c>
      <c r="I633" s="502">
        <f t="shared" si="69"/>
        <v>7504.7300000000005</v>
      </c>
      <c r="J633" s="503">
        <f t="shared" si="69"/>
        <v>7504.7300000000005</v>
      </c>
    </row>
    <row r="634" spans="1:10" ht="63.75" customHeight="1">
      <c r="A634" s="478">
        <v>616</v>
      </c>
      <c r="B634" s="509" t="s">
        <v>257</v>
      </c>
      <c r="C634" s="551">
        <v>903</v>
      </c>
      <c r="D634" s="487" t="s">
        <v>11</v>
      </c>
      <c r="E634" s="487" t="s">
        <v>116</v>
      </c>
      <c r="F634" s="499" t="s">
        <v>330</v>
      </c>
      <c r="G634" s="499"/>
      <c r="H634" s="500">
        <f>H635+H637+H639</f>
        <v>7808.530000000001</v>
      </c>
      <c r="I634" s="502">
        <f>I635+I637+I639</f>
        <v>7504.7300000000005</v>
      </c>
      <c r="J634" s="503">
        <f>J635+J637+J639</f>
        <v>7504.7300000000005</v>
      </c>
    </row>
    <row r="635" spans="1:10" ht="51" customHeight="1">
      <c r="A635" s="478">
        <v>617</v>
      </c>
      <c r="B635" s="491" t="s">
        <v>191</v>
      </c>
      <c r="C635" s="551">
        <v>903</v>
      </c>
      <c r="D635" s="487" t="s">
        <v>11</v>
      </c>
      <c r="E635" s="487" t="s">
        <v>116</v>
      </c>
      <c r="F635" s="499" t="s">
        <v>330</v>
      </c>
      <c r="G635" s="499" t="s">
        <v>180</v>
      </c>
      <c r="H635" s="500">
        <f>H636</f>
        <v>7664.411</v>
      </c>
      <c r="I635" s="502">
        <f>I636</f>
        <v>7360.611</v>
      </c>
      <c r="J635" s="503">
        <f>J636</f>
        <v>7360.611</v>
      </c>
    </row>
    <row r="636" spans="1:10" ht="25.5" customHeight="1">
      <c r="A636" s="478">
        <v>618</v>
      </c>
      <c r="B636" s="485" t="s">
        <v>214</v>
      </c>
      <c r="C636" s="551">
        <v>903</v>
      </c>
      <c r="D636" s="487" t="s">
        <v>11</v>
      </c>
      <c r="E636" s="487" t="s">
        <v>116</v>
      </c>
      <c r="F636" s="499" t="s">
        <v>330</v>
      </c>
      <c r="G636" s="499" t="s">
        <v>129</v>
      </c>
      <c r="H636" s="500">
        <v>7664.411</v>
      </c>
      <c r="I636" s="500">
        <v>7360.611</v>
      </c>
      <c r="J636" s="501">
        <v>7360.611</v>
      </c>
    </row>
    <row r="637" spans="1:10" ht="25.5" customHeight="1">
      <c r="A637" s="478">
        <v>619</v>
      </c>
      <c r="B637" s="491" t="s">
        <v>559</v>
      </c>
      <c r="C637" s="551">
        <v>903</v>
      </c>
      <c r="D637" s="487" t="s">
        <v>11</v>
      </c>
      <c r="E637" s="487" t="s">
        <v>116</v>
      </c>
      <c r="F637" s="499" t="s">
        <v>330</v>
      </c>
      <c r="G637" s="499" t="s">
        <v>193</v>
      </c>
      <c r="H637" s="500">
        <f>H638</f>
        <v>141.319</v>
      </c>
      <c r="I637" s="502">
        <f>I638</f>
        <v>141.319</v>
      </c>
      <c r="J637" s="503">
        <f>J638</f>
        <v>141.319</v>
      </c>
    </row>
    <row r="638" spans="1:10" ht="25.5" customHeight="1">
      <c r="A638" s="478">
        <v>620</v>
      </c>
      <c r="B638" s="485" t="s">
        <v>237</v>
      </c>
      <c r="C638" s="551">
        <v>903</v>
      </c>
      <c r="D638" s="487" t="s">
        <v>11</v>
      </c>
      <c r="E638" s="487" t="s">
        <v>116</v>
      </c>
      <c r="F638" s="499" t="s">
        <v>330</v>
      </c>
      <c r="G638" s="499" t="s">
        <v>194</v>
      </c>
      <c r="H638" s="500">
        <v>141.319</v>
      </c>
      <c r="I638" s="500">
        <v>141.319</v>
      </c>
      <c r="J638" s="501">
        <v>141.319</v>
      </c>
    </row>
    <row r="639" spans="1:10" ht="12.75" customHeight="1">
      <c r="A639" s="478">
        <v>621</v>
      </c>
      <c r="B639" s="491" t="s">
        <v>195</v>
      </c>
      <c r="C639" s="551">
        <v>903</v>
      </c>
      <c r="D639" s="487" t="s">
        <v>11</v>
      </c>
      <c r="E639" s="487" t="s">
        <v>116</v>
      </c>
      <c r="F639" s="499" t="s">
        <v>330</v>
      </c>
      <c r="G639" s="499" t="s">
        <v>196</v>
      </c>
      <c r="H639" s="500">
        <f>H640</f>
        <v>2.8</v>
      </c>
      <c r="I639" s="502">
        <f>I640</f>
        <v>2.8</v>
      </c>
      <c r="J639" s="503">
        <f>J640</f>
        <v>2.8</v>
      </c>
    </row>
    <row r="640" spans="1:10" ht="12.75" customHeight="1">
      <c r="A640" s="478">
        <v>622</v>
      </c>
      <c r="B640" s="509" t="s">
        <v>197</v>
      </c>
      <c r="C640" s="551">
        <v>903</v>
      </c>
      <c r="D640" s="487" t="s">
        <v>11</v>
      </c>
      <c r="E640" s="487" t="s">
        <v>116</v>
      </c>
      <c r="F640" s="499" t="s">
        <v>330</v>
      </c>
      <c r="G640" s="499" t="s">
        <v>198</v>
      </c>
      <c r="H640" s="500">
        <v>2.8</v>
      </c>
      <c r="I640" s="502">
        <v>2.8</v>
      </c>
      <c r="J640" s="503">
        <v>2.8</v>
      </c>
    </row>
    <row r="641" spans="1:10" ht="12.75" customHeight="1">
      <c r="A641" s="478">
        <v>623</v>
      </c>
      <c r="B641" s="509" t="s">
        <v>27</v>
      </c>
      <c r="C641" s="551">
        <v>903</v>
      </c>
      <c r="D641" s="487" t="s">
        <v>11</v>
      </c>
      <c r="E641" s="499" t="s">
        <v>70</v>
      </c>
      <c r="F641" s="499"/>
      <c r="G641" s="499"/>
      <c r="H641" s="500">
        <f>H642</f>
        <v>757</v>
      </c>
      <c r="I641" s="502">
        <f aca="true" t="shared" si="70" ref="I641:J643">I642</f>
        <v>187</v>
      </c>
      <c r="J641" s="503">
        <f t="shared" si="70"/>
        <v>187</v>
      </c>
    </row>
    <row r="642" spans="1:10" ht="25.5" customHeight="1">
      <c r="A642" s="478">
        <v>624</v>
      </c>
      <c r="B642" s="509" t="s">
        <v>256</v>
      </c>
      <c r="C642" s="498">
        <v>903</v>
      </c>
      <c r="D642" s="487" t="s">
        <v>11</v>
      </c>
      <c r="E642" s="499" t="s">
        <v>70</v>
      </c>
      <c r="F642" s="499" t="s">
        <v>328</v>
      </c>
      <c r="G642" s="499"/>
      <c r="H642" s="500">
        <f>H643</f>
        <v>757</v>
      </c>
      <c r="I642" s="502">
        <f t="shared" si="70"/>
        <v>187</v>
      </c>
      <c r="J642" s="503">
        <f t="shared" si="70"/>
        <v>187</v>
      </c>
    </row>
    <row r="643" spans="1:10" ht="25.5" customHeight="1">
      <c r="A643" s="478">
        <v>625</v>
      </c>
      <c r="B643" s="509" t="s">
        <v>211</v>
      </c>
      <c r="C643" s="551">
        <v>903</v>
      </c>
      <c r="D643" s="487" t="s">
        <v>11</v>
      </c>
      <c r="E643" s="499" t="s">
        <v>70</v>
      </c>
      <c r="F643" s="499" t="s">
        <v>329</v>
      </c>
      <c r="G643" s="499"/>
      <c r="H643" s="500">
        <f>H644</f>
        <v>757</v>
      </c>
      <c r="I643" s="502">
        <f t="shared" si="70"/>
        <v>187</v>
      </c>
      <c r="J643" s="503">
        <f t="shared" si="70"/>
        <v>187</v>
      </c>
    </row>
    <row r="644" spans="1:10" ht="51" customHeight="1">
      <c r="A644" s="478">
        <v>626</v>
      </c>
      <c r="B644" s="509" t="s">
        <v>258</v>
      </c>
      <c r="C644" s="551">
        <v>903</v>
      </c>
      <c r="D644" s="487" t="s">
        <v>11</v>
      </c>
      <c r="E644" s="499" t="s">
        <v>70</v>
      </c>
      <c r="F644" s="499" t="s">
        <v>331</v>
      </c>
      <c r="G644" s="499"/>
      <c r="H644" s="500">
        <f>H646</f>
        <v>757</v>
      </c>
      <c r="I644" s="502">
        <f>I646</f>
        <v>187</v>
      </c>
      <c r="J644" s="503">
        <f>J646</f>
        <v>187</v>
      </c>
    </row>
    <row r="645" spans="1:10" ht="25.5" customHeight="1">
      <c r="A645" s="478">
        <v>627</v>
      </c>
      <c r="B645" s="491" t="s">
        <v>559</v>
      </c>
      <c r="C645" s="551">
        <v>903</v>
      </c>
      <c r="D645" s="487" t="s">
        <v>11</v>
      </c>
      <c r="E645" s="499" t="s">
        <v>70</v>
      </c>
      <c r="F645" s="499" t="s">
        <v>331</v>
      </c>
      <c r="G645" s="499" t="s">
        <v>193</v>
      </c>
      <c r="H645" s="500">
        <f>H646</f>
        <v>757</v>
      </c>
      <c r="I645" s="502">
        <f>I646</f>
        <v>187</v>
      </c>
      <c r="J645" s="503">
        <f>J646</f>
        <v>187</v>
      </c>
    </row>
    <row r="646" spans="1:10" ht="25.5" customHeight="1">
      <c r="A646" s="478">
        <v>628</v>
      </c>
      <c r="B646" s="485" t="s">
        <v>237</v>
      </c>
      <c r="C646" s="551">
        <v>903</v>
      </c>
      <c r="D646" s="487" t="s">
        <v>11</v>
      </c>
      <c r="E646" s="499" t="s">
        <v>70</v>
      </c>
      <c r="F646" s="499" t="s">
        <v>331</v>
      </c>
      <c r="G646" s="499" t="s">
        <v>194</v>
      </c>
      <c r="H646" s="500">
        <f>187+570</f>
        <v>757</v>
      </c>
      <c r="I646" s="500">
        <v>187</v>
      </c>
      <c r="J646" s="501">
        <v>187</v>
      </c>
    </row>
    <row r="647" spans="1:10" ht="25.5" customHeight="1">
      <c r="A647" s="478">
        <v>629</v>
      </c>
      <c r="B647" s="552" t="s">
        <v>491</v>
      </c>
      <c r="C647" s="553" t="s">
        <v>492</v>
      </c>
      <c r="D647" s="487"/>
      <c r="E647" s="487"/>
      <c r="F647" s="554"/>
      <c r="G647" s="554"/>
      <c r="H647" s="555">
        <f>H648+H785+H816</f>
        <v>977418.5935</v>
      </c>
      <c r="I647" s="555">
        <f>I648+I785+I816</f>
        <v>883188.4509999998</v>
      </c>
      <c r="J647" s="556">
        <f>J648+J785+J816</f>
        <v>870168.3510000001</v>
      </c>
    </row>
    <row r="648" spans="1:10" ht="12.75" customHeight="1">
      <c r="A648" s="478">
        <v>630</v>
      </c>
      <c r="B648" s="541" t="s">
        <v>56</v>
      </c>
      <c r="C648" s="557" t="s">
        <v>492</v>
      </c>
      <c r="D648" s="487" t="s">
        <v>113</v>
      </c>
      <c r="E648" s="515" t="s">
        <v>8</v>
      </c>
      <c r="F648" s="515"/>
      <c r="G648" s="515"/>
      <c r="H648" s="558">
        <f>H649+H683+H746+H766+H728</f>
        <v>901003.4305</v>
      </c>
      <c r="I648" s="558">
        <f>I649+I683+I746+I766+I728</f>
        <v>831334.0259999998</v>
      </c>
      <c r="J648" s="559">
        <f>J649+J683+J746+J766+J728</f>
        <v>817701.6180000001</v>
      </c>
    </row>
    <row r="649" spans="1:10" ht="12.75" customHeight="1">
      <c r="A649" s="478">
        <v>631</v>
      </c>
      <c r="B649" s="541" t="s">
        <v>58</v>
      </c>
      <c r="C649" s="557" t="s">
        <v>492</v>
      </c>
      <c r="D649" s="487" t="s">
        <v>113</v>
      </c>
      <c r="E649" s="487" t="s">
        <v>11</v>
      </c>
      <c r="F649" s="515"/>
      <c r="G649" s="515"/>
      <c r="H649" s="558">
        <f aca="true" t="shared" si="71" ref="H649:J650">H650</f>
        <v>300008.40183</v>
      </c>
      <c r="I649" s="558">
        <f t="shared" si="71"/>
        <v>285396.002</v>
      </c>
      <c r="J649" s="559">
        <f t="shared" si="71"/>
        <v>287323.26399999997</v>
      </c>
    </row>
    <row r="650" spans="1:10" ht="25.5" customHeight="1">
      <c r="A650" s="478">
        <v>632</v>
      </c>
      <c r="B650" s="541" t="s">
        <v>263</v>
      </c>
      <c r="C650" s="557" t="s">
        <v>492</v>
      </c>
      <c r="D650" s="487" t="s">
        <v>113</v>
      </c>
      <c r="E650" s="487" t="s">
        <v>11</v>
      </c>
      <c r="F650" s="515" t="s">
        <v>362</v>
      </c>
      <c r="G650" s="515"/>
      <c r="H650" s="558">
        <f t="shared" si="71"/>
        <v>300008.40183</v>
      </c>
      <c r="I650" s="558">
        <f t="shared" si="71"/>
        <v>285396.002</v>
      </c>
      <c r="J650" s="559">
        <f t="shared" si="71"/>
        <v>287323.26399999997</v>
      </c>
    </row>
    <row r="651" spans="1:10" ht="25.5" customHeight="1">
      <c r="A651" s="478">
        <v>633</v>
      </c>
      <c r="B651" s="541" t="s">
        <v>212</v>
      </c>
      <c r="C651" s="557" t="s">
        <v>492</v>
      </c>
      <c r="D651" s="487" t="s">
        <v>113</v>
      </c>
      <c r="E651" s="487" t="s">
        <v>11</v>
      </c>
      <c r="F651" s="515" t="s">
        <v>363</v>
      </c>
      <c r="G651" s="515"/>
      <c r="H651" s="558">
        <f>H652+H666+H673+H661+H680</f>
        <v>300008.40183</v>
      </c>
      <c r="I651" s="558">
        <f>I652+I666+I673+I661+I680</f>
        <v>285396.002</v>
      </c>
      <c r="J651" s="559">
        <f>J652+J666+J673+J661+J680</f>
        <v>287323.26399999997</v>
      </c>
    </row>
    <row r="652" spans="1:10" ht="51" customHeight="1">
      <c r="A652" s="478">
        <v>634</v>
      </c>
      <c r="B652" s="560" t="s">
        <v>264</v>
      </c>
      <c r="C652" s="557" t="s">
        <v>492</v>
      </c>
      <c r="D652" s="487" t="s">
        <v>113</v>
      </c>
      <c r="E652" s="487" t="s">
        <v>11</v>
      </c>
      <c r="F652" s="515" t="s">
        <v>364</v>
      </c>
      <c r="G652" s="515"/>
      <c r="H652" s="558">
        <f>SUM(H655+H653+H657)+H659</f>
        <v>123104.885</v>
      </c>
      <c r="I652" s="558">
        <f>SUM(I655+I653+I657)+I659</f>
        <v>108971.802</v>
      </c>
      <c r="J652" s="559">
        <f>SUM(J655+J653+J657)+J659</f>
        <v>110812.46399999999</v>
      </c>
    </row>
    <row r="653" spans="1:10" ht="51" customHeight="1">
      <c r="A653" s="478">
        <v>635</v>
      </c>
      <c r="B653" s="560" t="s">
        <v>191</v>
      </c>
      <c r="C653" s="557" t="s">
        <v>492</v>
      </c>
      <c r="D653" s="487" t="s">
        <v>113</v>
      </c>
      <c r="E653" s="487" t="s">
        <v>11</v>
      </c>
      <c r="F653" s="515" t="s">
        <v>364</v>
      </c>
      <c r="G653" s="515" t="s">
        <v>180</v>
      </c>
      <c r="H653" s="558">
        <f>H654</f>
        <v>15835.769</v>
      </c>
      <c r="I653" s="558">
        <f>I654</f>
        <v>14511.3</v>
      </c>
      <c r="J653" s="559">
        <f>J654</f>
        <v>14511.3</v>
      </c>
    </row>
    <row r="654" spans="1:10" ht="12.75" customHeight="1">
      <c r="A654" s="478">
        <v>636</v>
      </c>
      <c r="B654" s="485" t="s">
        <v>206</v>
      </c>
      <c r="C654" s="557" t="s">
        <v>492</v>
      </c>
      <c r="D654" s="487" t="s">
        <v>113</v>
      </c>
      <c r="E654" s="487" t="s">
        <v>11</v>
      </c>
      <c r="F654" s="515" t="s">
        <v>364</v>
      </c>
      <c r="G654" s="515" t="s">
        <v>147</v>
      </c>
      <c r="H654" s="558">
        <v>15835.769</v>
      </c>
      <c r="I654" s="561">
        <v>14511.3</v>
      </c>
      <c r="J654" s="562">
        <v>14511.3</v>
      </c>
    </row>
    <row r="655" spans="1:10" ht="25.5" customHeight="1">
      <c r="A655" s="478">
        <v>637</v>
      </c>
      <c r="B655" s="491" t="s">
        <v>559</v>
      </c>
      <c r="C655" s="557" t="s">
        <v>492</v>
      </c>
      <c r="D655" s="487" t="s">
        <v>113</v>
      </c>
      <c r="E655" s="487" t="s">
        <v>11</v>
      </c>
      <c r="F655" s="515" t="s">
        <v>364</v>
      </c>
      <c r="G655" s="515" t="s">
        <v>193</v>
      </c>
      <c r="H655" s="558">
        <f>H656</f>
        <v>14226.701</v>
      </c>
      <c r="I655" s="561">
        <f>I656</f>
        <v>12535.019</v>
      </c>
      <c r="J655" s="562">
        <f>J656</f>
        <v>12852.423</v>
      </c>
    </row>
    <row r="656" spans="1:14" ht="25.5" customHeight="1">
      <c r="A656" s="478">
        <v>638</v>
      </c>
      <c r="B656" s="485" t="s">
        <v>237</v>
      </c>
      <c r="C656" s="557" t="s">
        <v>492</v>
      </c>
      <c r="D656" s="487" t="s">
        <v>113</v>
      </c>
      <c r="E656" s="487" t="s">
        <v>11</v>
      </c>
      <c r="F656" s="515" t="s">
        <v>364</v>
      </c>
      <c r="G656" s="515" t="s">
        <v>194</v>
      </c>
      <c r="H656" s="558">
        <f>14128.571+98.13</f>
        <v>14226.701</v>
      </c>
      <c r="I656" s="561">
        <v>12535.019</v>
      </c>
      <c r="J656" s="562">
        <v>12852.423</v>
      </c>
      <c r="N656" s="744"/>
    </row>
    <row r="657" spans="1:14" ht="25.5" customHeight="1">
      <c r="A657" s="478">
        <v>639</v>
      </c>
      <c r="B657" s="485" t="s">
        <v>238</v>
      </c>
      <c r="C657" s="557" t="s">
        <v>492</v>
      </c>
      <c r="D657" s="487" t="s">
        <v>113</v>
      </c>
      <c r="E657" s="487" t="s">
        <v>11</v>
      </c>
      <c r="F657" s="515" t="s">
        <v>364</v>
      </c>
      <c r="G657" s="515" t="s">
        <v>222</v>
      </c>
      <c r="H657" s="558">
        <f>H658</f>
        <v>93012.415</v>
      </c>
      <c r="I657" s="561">
        <f>I658</f>
        <v>81925.483</v>
      </c>
      <c r="J657" s="562">
        <f>J658</f>
        <v>83448.741</v>
      </c>
      <c r="N657" s="744"/>
    </row>
    <row r="658" spans="1:11" ht="12.75" customHeight="1">
      <c r="A658" s="478">
        <v>640</v>
      </c>
      <c r="B658" s="485" t="s">
        <v>233</v>
      </c>
      <c r="C658" s="557" t="s">
        <v>492</v>
      </c>
      <c r="D658" s="487" t="s">
        <v>113</v>
      </c>
      <c r="E658" s="487" t="s">
        <v>11</v>
      </c>
      <c r="F658" s="515" t="s">
        <v>364</v>
      </c>
      <c r="G658" s="515" t="s">
        <v>223</v>
      </c>
      <c r="H658" s="558">
        <f>92359.715+652.7</f>
        <v>93012.415</v>
      </c>
      <c r="I658" s="561">
        <v>81925.483</v>
      </c>
      <c r="J658" s="562">
        <v>83448.741</v>
      </c>
      <c r="K658" s="696"/>
    </row>
    <row r="659" spans="1:10" ht="12.75" customHeight="1">
      <c r="A659" s="478">
        <v>641</v>
      </c>
      <c r="B659" s="564" t="s">
        <v>195</v>
      </c>
      <c r="C659" s="557" t="s">
        <v>492</v>
      </c>
      <c r="D659" s="487" t="s">
        <v>113</v>
      </c>
      <c r="E659" s="487" t="s">
        <v>11</v>
      </c>
      <c r="F659" s="515" t="s">
        <v>364</v>
      </c>
      <c r="G659" s="515" t="s">
        <v>196</v>
      </c>
      <c r="H659" s="558">
        <f>H660</f>
        <v>30</v>
      </c>
      <c r="I659" s="561">
        <f>I660</f>
        <v>0</v>
      </c>
      <c r="J659" s="562">
        <f>J660</f>
        <v>0</v>
      </c>
    </row>
    <row r="660" spans="1:10" ht="12.75" customHeight="1">
      <c r="A660" s="478">
        <v>642</v>
      </c>
      <c r="B660" s="560" t="s">
        <v>197</v>
      </c>
      <c r="C660" s="557" t="s">
        <v>492</v>
      </c>
      <c r="D660" s="487" t="s">
        <v>113</v>
      </c>
      <c r="E660" s="487" t="s">
        <v>11</v>
      </c>
      <c r="F660" s="515" t="s">
        <v>364</v>
      </c>
      <c r="G660" s="515" t="s">
        <v>198</v>
      </c>
      <c r="H660" s="558">
        <v>30</v>
      </c>
      <c r="I660" s="561">
        <v>0</v>
      </c>
      <c r="J660" s="562">
        <v>0</v>
      </c>
    </row>
    <row r="661" spans="1:10" ht="63.75" customHeight="1">
      <c r="A661" s="478">
        <v>643</v>
      </c>
      <c r="B661" s="560" t="s">
        <v>265</v>
      </c>
      <c r="C661" s="557" t="s">
        <v>492</v>
      </c>
      <c r="D661" s="487" t="s">
        <v>113</v>
      </c>
      <c r="E661" s="487" t="s">
        <v>11</v>
      </c>
      <c r="F661" s="515" t="s">
        <v>365</v>
      </c>
      <c r="G661" s="515"/>
      <c r="H661" s="558">
        <f>H664+H662</f>
        <v>2074.97683</v>
      </c>
      <c r="I661" s="558">
        <f>I664+I662</f>
        <v>1982.5</v>
      </c>
      <c r="J661" s="559">
        <f>J664+J662</f>
        <v>2069.1</v>
      </c>
    </row>
    <row r="662" spans="1:10" ht="51" customHeight="1">
      <c r="A662" s="478">
        <v>644</v>
      </c>
      <c r="B662" s="560" t="s">
        <v>191</v>
      </c>
      <c r="C662" s="557" t="s">
        <v>492</v>
      </c>
      <c r="D662" s="487" t="s">
        <v>113</v>
      </c>
      <c r="E662" s="487" t="s">
        <v>11</v>
      </c>
      <c r="F662" s="515" t="s">
        <v>365</v>
      </c>
      <c r="G662" s="515" t="s">
        <v>180</v>
      </c>
      <c r="H662" s="558">
        <f>H663</f>
        <v>19.04</v>
      </c>
      <c r="I662" s="558">
        <f>I663</f>
        <v>19.04</v>
      </c>
      <c r="J662" s="559">
        <f>J663</f>
        <v>19.04</v>
      </c>
    </row>
    <row r="663" spans="1:10" ht="12.75" customHeight="1">
      <c r="A663" s="478">
        <v>645</v>
      </c>
      <c r="B663" s="485" t="s">
        <v>206</v>
      </c>
      <c r="C663" s="557" t="s">
        <v>492</v>
      </c>
      <c r="D663" s="487" t="s">
        <v>113</v>
      </c>
      <c r="E663" s="487" t="s">
        <v>11</v>
      </c>
      <c r="F663" s="515" t="s">
        <v>365</v>
      </c>
      <c r="G663" s="515" t="s">
        <v>147</v>
      </c>
      <c r="H663" s="558">
        <v>19.04</v>
      </c>
      <c r="I663" s="561">
        <v>19.04</v>
      </c>
      <c r="J663" s="562">
        <v>19.04</v>
      </c>
    </row>
    <row r="664" spans="1:10" ht="25.5" customHeight="1">
      <c r="A664" s="478">
        <v>646</v>
      </c>
      <c r="B664" s="491" t="s">
        <v>559</v>
      </c>
      <c r="C664" s="557" t="s">
        <v>492</v>
      </c>
      <c r="D664" s="487" t="s">
        <v>113</v>
      </c>
      <c r="E664" s="487" t="s">
        <v>11</v>
      </c>
      <c r="F664" s="515" t="s">
        <v>365</v>
      </c>
      <c r="G664" s="515" t="s">
        <v>193</v>
      </c>
      <c r="H664" s="558">
        <f>H665</f>
        <v>2055.93683</v>
      </c>
      <c r="I664" s="558">
        <f>I665</f>
        <v>1963.46</v>
      </c>
      <c r="J664" s="559">
        <f>J665</f>
        <v>2050.06</v>
      </c>
    </row>
    <row r="665" spans="1:10" ht="25.5" customHeight="1">
      <c r="A665" s="478">
        <v>647</v>
      </c>
      <c r="B665" s="485" t="s">
        <v>237</v>
      </c>
      <c r="C665" s="557" t="s">
        <v>492</v>
      </c>
      <c r="D665" s="487" t="s">
        <v>113</v>
      </c>
      <c r="E665" s="487" t="s">
        <v>11</v>
      </c>
      <c r="F665" s="515" t="s">
        <v>365</v>
      </c>
      <c r="G665" s="515" t="s">
        <v>194</v>
      </c>
      <c r="H665" s="558">
        <v>2055.93683</v>
      </c>
      <c r="I665" s="561">
        <v>1963.46</v>
      </c>
      <c r="J665" s="562">
        <v>2050.06</v>
      </c>
    </row>
    <row r="666" spans="1:10" ht="191.25" customHeight="1">
      <c r="A666" s="478">
        <v>648</v>
      </c>
      <c r="B666" s="563" t="s">
        <v>580</v>
      </c>
      <c r="C666" s="557" t="s">
        <v>492</v>
      </c>
      <c r="D666" s="487" t="s">
        <v>113</v>
      </c>
      <c r="E666" s="487" t="s">
        <v>11</v>
      </c>
      <c r="F666" s="515" t="s">
        <v>366</v>
      </c>
      <c r="G666" s="515"/>
      <c r="H666" s="558">
        <f>H667+H670+H671</f>
        <v>70402.73999999999</v>
      </c>
      <c r="I666" s="558">
        <f>I667+I670+I671</f>
        <v>65062.5</v>
      </c>
      <c r="J666" s="559">
        <f>J667+J670+J671</f>
        <v>65062.5</v>
      </c>
    </row>
    <row r="667" spans="1:10" ht="51" customHeight="1">
      <c r="A667" s="478">
        <v>649</v>
      </c>
      <c r="B667" s="560" t="s">
        <v>191</v>
      </c>
      <c r="C667" s="557" t="s">
        <v>492</v>
      </c>
      <c r="D667" s="487" t="s">
        <v>113</v>
      </c>
      <c r="E667" s="487" t="s">
        <v>11</v>
      </c>
      <c r="F667" s="515" t="s">
        <v>366</v>
      </c>
      <c r="G667" s="515" t="s">
        <v>180</v>
      </c>
      <c r="H667" s="558">
        <f>H668</f>
        <v>11447.605</v>
      </c>
      <c r="I667" s="558">
        <f>I668</f>
        <v>8824.478</v>
      </c>
      <c r="J667" s="559">
        <f>J668</f>
        <v>8824.478</v>
      </c>
    </row>
    <row r="668" spans="1:10" ht="12.75" customHeight="1">
      <c r="A668" s="478">
        <v>650</v>
      </c>
      <c r="B668" s="485" t="s">
        <v>206</v>
      </c>
      <c r="C668" s="557" t="s">
        <v>492</v>
      </c>
      <c r="D668" s="487" t="s">
        <v>113</v>
      </c>
      <c r="E668" s="487" t="s">
        <v>11</v>
      </c>
      <c r="F668" s="515" t="s">
        <v>366</v>
      </c>
      <c r="G668" s="515" t="s">
        <v>147</v>
      </c>
      <c r="H668" s="558">
        <v>11447.605</v>
      </c>
      <c r="I668" s="561">
        <v>8824.478</v>
      </c>
      <c r="J668" s="562">
        <v>8824.478</v>
      </c>
    </row>
    <row r="669" spans="1:10" ht="25.5" customHeight="1">
      <c r="A669" s="478">
        <v>651</v>
      </c>
      <c r="B669" s="491" t="s">
        <v>559</v>
      </c>
      <c r="C669" s="557" t="s">
        <v>492</v>
      </c>
      <c r="D669" s="487" t="s">
        <v>113</v>
      </c>
      <c r="E669" s="487" t="s">
        <v>11</v>
      </c>
      <c r="F669" s="515" t="s">
        <v>366</v>
      </c>
      <c r="G669" s="515" t="s">
        <v>193</v>
      </c>
      <c r="H669" s="558">
        <f>H670</f>
        <v>426.88</v>
      </c>
      <c r="I669" s="558">
        <f>I670</f>
        <v>426.88</v>
      </c>
      <c r="J669" s="559">
        <f>J670</f>
        <v>426.88</v>
      </c>
    </row>
    <row r="670" spans="1:10" ht="25.5" customHeight="1">
      <c r="A670" s="478">
        <v>652</v>
      </c>
      <c r="B670" s="485" t="s">
        <v>237</v>
      </c>
      <c r="C670" s="557" t="s">
        <v>492</v>
      </c>
      <c r="D670" s="487" t="s">
        <v>113</v>
      </c>
      <c r="E670" s="487" t="s">
        <v>11</v>
      </c>
      <c r="F670" s="515" t="s">
        <v>366</v>
      </c>
      <c r="G670" s="515" t="s">
        <v>194</v>
      </c>
      <c r="H670" s="558">
        <v>426.88</v>
      </c>
      <c r="I670" s="561">
        <v>426.88</v>
      </c>
      <c r="J670" s="562">
        <v>426.88</v>
      </c>
    </row>
    <row r="671" spans="1:10" ht="25.5" customHeight="1">
      <c r="A671" s="478">
        <v>653</v>
      </c>
      <c r="B671" s="485" t="s">
        <v>238</v>
      </c>
      <c r="C671" s="557" t="s">
        <v>492</v>
      </c>
      <c r="D671" s="487" t="s">
        <v>113</v>
      </c>
      <c r="E671" s="487" t="s">
        <v>11</v>
      </c>
      <c r="F671" s="515" t="s">
        <v>366</v>
      </c>
      <c r="G671" s="515" t="s">
        <v>222</v>
      </c>
      <c r="H671" s="558">
        <f>H672</f>
        <v>58528.255</v>
      </c>
      <c r="I671" s="558">
        <f>I672</f>
        <v>55811.142</v>
      </c>
      <c r="J671" s="559">
        <f>J672</f>
        <v>55811.142</v>
      </c>
    </row>
    <row r="672" spans="1:10" ht="12.75" customHeight="1">
      <c r="A672" s="478">
        <v>654</v>
      </c>
      <c r="B672" s="485" t="s">
        <v>233</v>
      </c>
      <c r="C672" s="557" t="s">
        <v>492</v>
      </c>
      <c r="D672" s="487" t="s">
        <v>113</v>
      </c>
      <c r="E672" s="487" t="s">
        <v>11</v>
      </c>
      <c r="F672" s="515" t="s">
        <v>366</v>
      </c>
      <c r="G672" s="515" t="s">
        <v>223</v>
      </c>
      <c r="H672" s="558">
        <v>58528.255</v>
      </c>
      <c r="I672" s="561">
        <v>55811.142</v>
      </c>
      <c r="J672" s="562">
        <v>55811.142</v>
      </c>
    </row>
    <row r="673" spans="1:10" ht="191.25" customHeight="1">
      <c r="A673" s="478">
        <v>655</v>
      </c>
      <c r="B673" s="560" t="s">
        <v>581</v>
      </c>
      <c r="C673" s="557" t="s">
        <v>492</v>
      </c>
      <c r="D673" s="487" t="s">
        <v>113</v>
      </c>
      <c r="E673" s="487" t="s">
        <v>11</v>
      </c>
      <c r="F673" s="515" t="s">
        <v>367</v>
      </c>
      <c r="G673" s="515"/>
      <c r="H673" s="558">
        <f>H674+H676+H678</f>
        <v>104300.5</v>
      </c>
      <c r="I673" s="558">
        <f>I674+I676+I678</f>
        <v>109379.2</v>
      </c>
      <c r="J673" s="559">
        <f>J674+J676+J678</f>
        <v>109379.2</v>
      </c>
    </row>
    <row r="674" spans="1:10" ht="51" customHeight="1">
      <c r="A674" s="478">
        <v>656</v>
      </c>
      <c r="B674" s="560" t="s">
        <v>191</v>
      </c>
      <c r="C674" s="557" t="s">
        <v>492</v>
      </c>
      <c r="D674" s="487" t="s">
        <v>113</v>
      </c>
      <c r="E674" s="487" t="s">
        <v>11</v>
      </c>
      <c r="F674" s="515" t="s">
        <v>367</v>
      </c>
      <c r="G674" s="515" t="s">
        <v>180</v>
      </c>
      <c r="H674" s="558">
        <f>H675</f>
        <v>13631.064</v>
      </c>
      <c r="I674" s="558">
        <f>I675</f>
        <v>13624.413</v>
      </c>
      <c r="J674" s="559">
        <f>J675</f>
        <v>13624.413</v>
      </c>
    </row>
    <row r="675" spans="1:10" ht="12.75" customHeight="1">
      <c r="A675" s="478">
        <v>657</v>
      </c>
      <c r="B675" s="485" t="s">
        <v>206</v>
      </c>
      <c r="C675" s="557" t="s">
        <v>492</v>
      </c>
      <c r="D675" s="487" t="s">
        <v>113</v>
      </c>
      <c r="E675" s="487" t="s">
        <v>11</v>
      </c>
      <c r="F675" s="515" t="s">
        <v>367</v>
      </c>
      <c r="G675" s="515" t="s">
        <v>147</v>
      </c>
      <c r="H675" s="558">
        <v>13631.064</v>
      </c>
      <c r="I675" s="561">
        <v>13624.413</v>
      </c>
      <c r="J675" s="562">
        <v>13624.413</v>
      </c>
    </row>
    <row r="676" spans="1:10" ht="25.5" customHeight="1">
      <c r="A676" s="478">
        <v>658</v>
      </c>
      <c r="B676" s="491" t="s">
        <v>559</v>
      </c>
      <c r="C676" s="557" t="s">
        <v>492</v>
      </c>
      <c r="D676" s="487" t="s">
        <v>113</v>
      </c>
      <c r="E676" s="487" t="s">
        <v>11</v>
      </c>
      <c r="F676" s="515" t="s">
        <v>367</v>
      </c>
      <c r="G676" s="515" t="s">
        <v>193</v>
      </c>
      <c r="H676" s="558">
        <f>H677</f>
        <v>188.796</v>
      </c>
      <c r="I676" s="558">
        <f>I677</f>
        <v>183.054</v>
      </c>
      <c r="J676" s="559">
        <f>J677</f>
        <v>183.054</v>
      </c>
    </row>
    <row r="677" spans="1:10" ht="25.5" customHeight="1">
      <c r="A677" s="478">
        <v>659</v>
      </c>
      <c r="B677" s="485" t="s">
        <v>237</v>
      </c>
      <c r="C677" s="557" t="s">
        <v>492</v>
      </c>
      <c r="D677" s="487" t="s">
        <v>113</v>
      </c>
      <c r="E677" s="487" t="s">
        <v>11</v>
      </c>
      <c r="F677" s="515" t="s">
        <v>367</v>
      </c>
      <c r="G677" s="515" t="s">
        <v>194</v>
      </c>
      <c r="H677" s="558">
        <v>188.796</v>
      </c>
      <c r="I677" s="561">
        <v>183.054</v>
      </c>
      <c r="J677" s="562">
        <v>183.054</v>
      </c>
    </row>
    <row r="678" spans="1:10" ht="25.5" customHeight="1">
      <c r="A678" s="478">
        <v>660</v>
      </c>
      <c r="B678" s="485" t="s">
        <v>238</v>
      </c>
      <c r="C678" s="557" t="s">
        <v>492</v>
      </c>
      <c r="D678" s="487" t="s">
        <v>113</v>
      </c>
      <c r="E678" s="487" t="s">
        <v>11</v>
      </c>
      <c r="F678" s="515" t="s">
        <v>367</v>
      </c>
      <c r="G678" s="515" t="s">
        <v>222</v>
      </c>
      <c r="H678" s="558">
        <f>H679</f>
        <v>90480.64</v>
      </c>
      <c r="I678" s="558">
        <f>I679</f>
        <v>95571.733</v>
      </c>
      <c r="J678" s="559">
        <f>J679</f>
        <v>95571.733</v>
      </c>
    </row>
    <row r="679" spans="1:10" ht="12.75" customHeight="1">
      <c r="A679" s="478">
        <v>661</v>
      </c>
      <c r="B679" s="485" t="s">
        <v>233</v>
      </c>
      <c r="C679" s="557" t="s">
        <v>492</v>
      </c>
      <c r="D679" s="487" t="s">
        <v>113</v>
      </c>
      <c r="E679" s="487" t="s">
        <v>11</v>
      </c>
      <c r="F679" s="515" t="s">
        <v>367</v>
      </c>
      <c r="G679" s="515" t="s">
        <v>223</v>
      </c>
      <c r="H679" s="558">
        <v>90480.64</v>
      </c>
      <c r="I679" s="561">
        <v>95571.733</v>
      </c>
      <c r="J679" s="562">
        <v>95571.733</v>
      </c>
    </row>
    <row r="680" spans="1:10" ht="69" customHeight="1">
      <c r="A680" s="478">
        <v>662</v>
      </c>
      <c r="B680" s="560" t="s">
        <v>1076</v>
      </c>
      <c r="C680" s="557" t="s">
        <v>492</v>
      </c>
      <c r="D680" s="487" t="s">
        <v>113</v>
      </c>
      <c r="E680" s="487" t="s">
        <v>11</v>
      </c>
      <c r="F680" s="515" t="s">
        <v>1075</v>
      </c>
      <c r="G680" s="515"/>
      <c r="H680" s="558">
        <f aca="true" t="shared" si="72" ref="H680:J681">H681</f>
        <v>125.3</v>
      </c>
      <c r="I680" s="558">
        <f t="shared" si="72"/>
        <v>0</v>
      </c>
      <c r="J680" s="559">
        <f t="shared" si="72"/>
        <v>0</v>
      </c>
    </row>
    <row r="681" spans="1:10" ht="24.75" customHeight="1">
      <c r="A681" s="478">
        <v>663</v>
      </c>
      <c r="B681" s="485" t="s">
        <v>238</v>
      </c>
      <c r="C681" s="557" t="s">
        <v>492</v>
      </c>
      <c r="D681" s="487" t="s">
        <v>113</v>
      </c>
      <c r="E681" s="487" t="s">
        <v>11</v>
      </c>
      <c r="F681" s="515" t="s">
        <v>1075</v>
      </c>
      <c r="G681" s="515" t="s">
        <v>222</v>
      </c>
      <c r="H681" s="558">
        <f t="shared" si="72"/>
        <v>125.3</v>
      </c>
      <c r="I681" s="558">
        <f t="shared" si="72"/>
        <v>0</v>
      </c>
      <c r="J681" s="559">
        <f t="shared" si="72"/>
        <v>0</v>
      </c>
    </row>
    <row r="682" spans="1:10" ht="12.75" customHeight="1">
      <c r="A682" s="478">
        <v>664</v>
      </c>
      <c r="B682" s="485" t="s">
        <v>233</v>
      </c>
      <c r="C682" s="557" t="s">
        <v>492</v>
      </c>
      <c r="D682" s="487" t="s">
        <v>113</v>
      </c>
      <c r="E682" s="487" t="s">
        <v>11</v>
      </c>
      <c r="F682" s="515" t="s">
        <v>1075</v>
      </c>
      <c r="G682" s="515" t="s">
        <v>223</v>
      </c>
      <c r="H682" s="558">
        <v>125.3</v>
      </c>
      <c r="I682" s="561">
        <v>0</v>
      </c>
      <c r="J682" s="562">
        <v>0</v>
      </c>
    </row>
    <row r="683" spans="1:10" ht="12.75" customHeight="1">
      <c r="A683" s="478">
        <v>665</v>
      </c>
      <c r="B683" s="541" t="s">
        <v>60</v>
      </c>
      <c r="C683" s="557" t="s">
        <v>492</v>
      </c>
      <c r="D683" s="487" t="s">
        <v>113</v>
      </c>
      <c r="E683" s="487" t="s">
        <v>151</v>
      </c>
      <c r="F683" s="515"/>
      <c r="G683" s="515"/>
      <c r="H683" s="558">
        <f aca="true" t="shared" si="73" ref="H683:J684">H684</f>
        <v>497822.51067</v>
      </c>
      <c r="I683" s="558">
        <f t="shared" si="73"/>
        <v>457580.57600000006</v>
      </c>
      <c r="J683" s="559">
        <f t="shared" si="73"/>
        <v>441334.98800000007</v>
      </c>
    </row>
    <row r="684" spans="1:10" ht="25.5" customHeight="1">
      <c r="A684" s="478">
        <v>666</v>
      </c>
      <c r="B684" s="541" t="s">
        <v>263</v>
      </c>
      <c r="C684" s="557" t="s">
        <v>492</v>
      </c>
      <c r="D684" s="487" t="s">
        <v>113</v>
      </c>
      <c r="E684" s="487" t="s">
        <v>151</v>
      </c>
      <c r="F684" s="515" t="s">
        <v>362</v>
      </c>
      <c r="G684" s="515"/>
      <c r="H684" s="558">
        <f t="shared" si="73"/>
        <v>497822.51067</v>
      </c>
      <c r="I684" s="561">
        <f t="shared" si="73"/>
        <v>457580.57600000006</v>
      </c>
      <c r="J684" s="562">
        <f t="shared" si="73"/>
        <v>441334.98800000007</v>
      </c>
    </row>
    <row r="685" spans="1:10" ht="25.5" customHeight="1">
      <c r="A685" s="478">
        <v>667</v>
      </c>
      <c r="B685" s="541" t="s">
        <v>212</v>
      </c>
      <c r="C685" s="557" t="s">
        <v>492</v>
      </c>
      <c r="D685" s="487" t="s">
        <v>113</v>
      </c>
      <c r="E685" s="487" t="s">
        <v>151</v>
      </c>
      <c r="F685" s="515" t="s">
        <v>363</v>
      </c>
      <c r="G685" s="515"/>
      <c r="H685" s="558">
        <f>H686+H689+H714+H721+H706+H711+H703+H698</f>
        <v>497822.51067</v>
      </c>
      <c r="I685" s="558">
        <f>I686+I689+I714+I721+I706+I711+I703+I698</f>
        <v>457580.57600000006</v>
      </c>
      <c r="J685" s="559">
        <f>J686+J689+J714+J721+J706+J711+J703+J698</f>
        <v>441334.98800000007</v>
      </c>
    </row>
    <row r="686" spans="1:10" ht="63.75" customHeight="1">
      <c r="A686" s="478">
        <v>668</v>
      </c>
      <c r="B686" s="560" t="s">
        <v>265</v>
      </c>
      <c r="C686" s="557" t="s">
        <v>492</v>
      </c>
      <c r="D686" s="487" t="s">
        <v>113</v>
      </c>
      <c r="E686" s="487" t="s">
        <v>151</v>
      </c>
      <c r="F686" s="515" t="s">
        <v>365</v>
      </c>
      <c r="G686" s="515"/>
      <c r="H686" s="558">
        <f aca="true" t="shared" si="74" ref="H686:J687">H687</f>
        <v>2524.31067</v>
      </c>
      <c r="I686" s="561">
        <f t="shared" si="74"/>
        <v>1770.6</v>
      </c>
      <c r="J686" s="562">
        <f t="shared" si="74"/>
        <v>1839.7</v>
      </c>
    </row>
    <row r="687" spans="1:10" ht="25.5" customHeight="1">
      <c r="A687" s="478">
        <v>669</v>
      </c>
      <c r="B687" s="491" t="s">
        <v>559</v>
      </c>
      <c r="C687" s="557" t="s">
        <v>492</v>
      </c>
      <c r="D687" s="487" t="s">
        <v>113</v>
      </c>
      <c r="E687" s="487" t="s">
        <v>151</v>
      </c>
      <c r="F687" s="515" t="s">
        <v>365</v>
      </c>
      <c r="G687" s="515" t="s">
        <v>193</v>
      </c>
      <c r="H687" s="558">
        <f t="shared" si="74"/>
        <v>2524.31067</v>
      </c>
      <c r="I687" s="561">
        <f t="shared" si="74"/>
        <v>1770.6</v>
      </c>
      <c r="J687" s="562">
        <f t="shared" si="74"/>
        <v>1839.7</v>
      </c>
    </row>
    <row r="688" spans="1:10" ht="25.5" customHeight="1">
      <c r="A688" s="478">
        <v>670</v>
      </c>
      <c r="B688" s="485" t="s">
        <v>237</v>
      </c>
      <c r="C688" s="557" t="s">
        <v>492</v>
      </c>
      <c r="D688" s="487" t="s">
        <v>113</v>
      </c>
      <c r="E688" s="487" t="s">
        <v>151</v>
      </c>
      <c r="F688" s="515" t="s">
        <v>365</v>
      </c>
      <c r="G688" s="515" t="s">
        <v>194</v>
      </c>
      <c r="H688" s="558">
        <f>1719.2+39.61067+765.5</f>
        <v>2524.31067</v>
      </c>
      <c r="I688" s="561">
        <v>1770.6</v>
      </c>
      <c r="J688" s="562">
        <v>1839.7</v>
      </c>
    </row>
    <row r="689" spans="1:10" ht="63.75" customHeight="1">
      <c r="A689" s="478">
        <v>671</v>
      </c>
      <c r="B689" s="560" t="s">
        <v>266</v>
      </c>
      <c r="C689" s="557" t="s">
        <v>492</v>
      </c>
      <c r="D689" s="487" t="s">
        <v>113</v>
      </c>
      <c r="E689" s="487" t="s">
        <v>151</v>
      </c>
      <c r="F689" s="515" t="s">
        <v>368</v>
      </c>
      <c r="G689" s="515"/>
      <c r="H689" s="558">
        <f>H690+H692+H697+H694</f>
        <v>240305.80000000002</v>
      </c>
      <c r="I689" s="561">
        <f>I690+I692+I697+I694</f>
        <v>203207.37600000002</v>
      </c>
      <c r="J689" s="562">
        <f>J690+J692+J697+J694</f>
        <v>208125.68800000002</v>
      </c>
    </row>
    <row r="690" spans="1:10" ht="51" customHeight="1">
      <c r="A690" s="478">
        <v>672</v>
      </c>
      <c r="B690" s="560" t="s">
        <v>191</v>
      </c>
      <c r="C690" s="557" t="s">
        <v>492</v>
      </c>
      <c r="D690" s="487" t="s">
        <v>113</v>
      </c>
      <c r="E690" s="487" t="s">
        <v>151</v>
      </c>
      <c r="F690" s="515" t="s">
        <v>368</v>
      </c>
      <c r="G690" s="515" t="s">
        <v>180</v>
      </c>
      <c r="H690" s="558">
        <f>H691</f>
        <v>46065.485</v>
      </c>
      <c r="I690" s="561">
        <f>I691</f>
        <v>42510.3</v>
      </c>
      <c r="J690" s="562">
        <f>J691</f>
        <v>42510.3</v>
      </c>
    </row>
    <row r="691" spans="1:10" ht="12.75" customHeight="1">
      <c r="A691" s="478">
        <v>673</v>
      </c>
      <c r="B691" s="485" t="s">
        <v>206</v>
      </c>
      <c r="C691" s="557" t="s">
        <v>492</v>
      </c>
      <c r="D691" s="487" t="s">
        <v>113</v>
      </c>
      <c r="E691" s="487" t="s">
        <v>151</v>
      </c>
      <c r="F691" s="515" t="s">
        <v>368</v>
      </c>
      <c r="G691" s="515" t="s">
        <v>147</v>
      </c>
      <c r="H691" s="558">
        <v>46065.485</v>
      </c>
      <c r="I691" s="561">
        <v>42510.3</v>
      </c>
      <c r="J691" s="562">
        <v>42510.3</v>
      </c>
    </row>
    <row r="692" spans="1:10" ht="25.5" customHeight="1">
      <c r="A692" s="478">
        <v>674</v>
      </c>
      <c r="B692" s="491" t="s">
        <v>559</v>
      </c>
      <c r="C692" s="557" t="s">
        <v>492</v>
      </c>
      <c r="D692" s="487" t="s">
        <v>113</v>
      </c>
      <c r="E692" s="487" t="s">
        <v>151</v>
      </c>
      <c r="F692" s="515" t="s">
        <v>368</v>
      </c>
      <c r="G692" s="515" t="s">
        <v>193</v>
      </c>
      <c r="H692" s="558">
        <f>H693</f>
        <v>99560.328</v>
      </c>
      <c r="I692" s="561">
        <f>I693</f>
        <v>81394.691</v>
      </c>
      <c r="J692" s="562">
        <f>J693</f>
        <v>83885.791</v>
      </c>
    </row>
    <row r="693" spans="1:10" ht="25.5" customHeight="1">
      <c r="A693" s="478">
        <v>675</v>
      </c>
      <c r="B693" s="485" t="s">
        <v>237</v>
      </c>
      <c r="C693" s="557" t="s">
        <v>492</v>
      </c>
      <c r="D693" s="487" t="s">
        <v>113</v>
      </c>
      <c r="E693" s="487" t="s">
        <v>151</v>
      </c>
      <c r="F693" s="515" t="s">
        <v>368</v>
      </c>
      <c r="G693" s="515" t="s">
        <v>194</v>
      </c>
      <c r="H693" s="558">
        <f>97722.237+1492.287+345.804</f>
        <v>99560.328</v>
      </c>
      <c r="I693" s="561">
        <v>81394.691</v>
      </c>
      <c r="J693" s="562">
        <v>83885.791</v>
      </c>
    </row>
    <row r="694" spans="1:10" ht="25.5" customHeight="1">
      <c r="A694" s="478">
        <v>676</v>
      </c>
      <c r="B694" s="485" t="s">
        <v>238</v>
      </c>
      <c r="C694" s="557" t="s">
        <v>492</v>
      </c>
      <c r="D694" s="487" t="s">
        <v>113</v>
      </c>
      <c r="E694" s="487" t="s">
        <v>151</v>
      </c>
      <c r="F694" s="515" t="s">
        <v>368</v>
      </c>
      <c r="G694" s="515" t="s">
        <v>222</v>
      </c>
      <c r="H694" s="558">
        <f>H695</f>
        <v>94568.71100000001</v>
      </c>
      <c r="I694" s="561">
        <f>I695</f>
        <v>79261.266</v>
      </c>
      <c r="J694" s="562">
        <f>J695</f>
        <v>81688.478</v>
      </c>
    </row>
    <row r="695" spans="1:11" ht="12.75" customHeight="1">
      <c r="A695" s="478">
        <v>677</v>
      </c>
      <c r="B695" s="485" t="s">
        <v>233</v>
      </c>
      <c r="C695" s="557" t="s">
        <v>492</v>
      </c>
      <c r="D695" s="487" t="s">
        <v>113</v>
      </c>
      <c r="E695" s="487" t="s">
        <v>151</v>
      </c>
      <c r="F695" s="515" t="s">
        <v>368</v>
      </c>
      <c r="G695" s="515" t="s">
        <v>223</v>
      </c>
      <c r="H695" s="558">
        <f>93186.445+1382.266</f>
        <v>94568.71100000001</v>
      </c>
      <c r="I695" s="561">
        <v>79261.266</v>
      </c>
      <c r="J695" s="562">
        <v>81688.478</v>
      </c>
      <c r="K695" s="696"/>
    </row>
    <row r="696" spans="1:10" ht="12.75" customHeight="1">
      <c r="A696" s="478">
        <v>678</v>
      </c>
      <c r="B696" s="564" t="s">
        <v>195</v>
      </c>
      <c r="C696" s="557" t="s">
        <v>492</v>
      </c>
      <c r="D696" s="487" t="s">
        <v>113</v>
      </c>
      <c r="E696" s="487" t="s">
        <v>151</v>
      </c>
      <c r="F696" s="515" t="s">
        <v>368</v>
      </c>
      <c r="G696" s="515" t="s">
        <v>196</v>
      </c>
      <c r="H696" s="558">
        <f>H697</f>
        <v>111.276</v>
      </c>
      <c r="I696" s="561">
        <f>I697</f>
        <v>41.119</v>
      </c>
      <c r="J696" s="562">
        <f>J697</f>
        <v>41.119</v>
      </c>
    </row>
    <row r="697" spans="1:10" ht="12.75" customHeight="1">
      <c r="A697" s="478">
        <v>679</v>
      </c>
      <c r="B697" s="560" t="s">
        <v>197</v>
      </c>
      <c r="C697" s="557" t="s">
        <v>492</v>
      </c>
      <c r="D697" s="487" t="s">
        <v>113</v>
      </c>
      <c r="E697" s="487" t="s">
        <v>151</v>
      </c>
      <c r="F697" s="515" t="s">
        <v>368</v>
      </c>
      <c r="G697" s="515" t="s">
        <v>198</v>
      </c>
      <c r="H697" s="558">
        <v>111.276</v>
      </c>
      <c r="I697" s="561">
        <v>41.119</v>
      </c>
      <c r="J697" s="562">
        <v>41.119</v>
      </c>
    </row>
    <row r="698" spans="1:10" ht="76.5" customHeight="1">
      <c r="A698" s="478">
        <v>680</v>
      </c>
      <c r="B698" s="560" t="s">
        <v>1016</v>
      </c>
      <c r="C698" s="557" t="s">
        <v>492</v>
      </c>
      <c r="D698" s="487" t="s">
        <v>113</v>
      </c>
      <c r="E698" s="487" t="s">
        <v>151</v>
      </c>
      <c r="F698" s="515" t="s">
        <v>1017</v>
      </c>
      <c r="G698" s="515"/>
      <c r="H698" s="558">
        <f>H699+H701</f>
        <v>21233</v>
      </c>
      <c r="I698" s="558">
        <f>I699+I701</f>
        <v>21233</v>
      </c>
      <c r="J698" s="559">
        <f>J699+J701</f>
        <v>0</v>
      </c>
    </row>
    <row r="699" spans="1:10" ht="51" customHeight="1">
      <c r="A699" s="478">
        <v>681</v>
      </c>
      <c r="B699" s="560" t="s">
        <v>191</v>
      </c>
      <c r="C699" s="557" t="s">
        <v>492</v>
      </c>
      <c r="D699" s="487" t="s">
        <v>113</v>
      </c>
      <c r="E699" s="487" t="s">
        <v>151</v>
      </c>
      <c r="F699" s="515" t="s">
        <v>1017</v>
      </c>
      <c r="G699" s="515" t="s">
        <v>180</v>
      </c>
      <c r="H699" s="558">
        <f>H700</f>
        <v>7733.864</v>
      </c>
      <c r="I699" s="561">
        <f>I700</f>
        <v>7733.864</v>
      </c>
      <c r="J699" s="562">
        <f>J700</f>
        <v>0</v>
      </c>
    </row>
    <row r="700" spans="1:10" ht="12.75" customHeight="1">
      <c r="A700" s="478">
        <v>682</v>
      </c>
      <c r="B700" s="485" t="s">
        <v>206</v>
      </c>
      <c r="C700" s="557" t="s">
        <v>492</v>
      </c>
      <c r="D700" s="487" t="s">
        <v>113</v>
      </c>
      <c r="E700" s="487" t="s">
        <v>151</v>
      </c>
      <c r="F700" s="515" t="s">
        <v>1017</v>
      </c>
      <c r="G700" s="515" t="s">
        <v>147</v>
      </c>
      <c r="H700" s="558">
        <v>7733.864</v>
      </c>
      <c r="I700" s="561">
        <v>7733.864</v>
      </c>
      <c r="J700" s="562">
        <v>0</v>
      </c>
    </row>
    <row r="701" spans="1:10" ht="25.5" customHeight="1">
      <c r="A701" s="478">
        <v>683</v>
      </c>
      <c r="B701" s="485" t="s">
        <v>238</v>
      </c>
      <c r="C701" s="557" t="s">
        <v>492</v>
      </c>
      <c r="D701" s="487" t="s">
        <v>113</v>
      </c>
      <c r="E701" s="487" t="s">
        <v>151</v>
      </c>
      <c r="F701" s="515" t="s">
        <v>1017</v>
      </c>
      <c r="G701" s="515" t="s">
        <v>222</v>
      </c>
      <c r="H701" s="558">
        <f>H702</f>
        <v>13499.136</v>
      </c>
      <c r="I701" s="561">
        <f>I702</f>
        <v>13499.136</v>
      </c>
      <c r="J701" s="562">
        <f>J702</f>
        <v>0</v>
      </c>
    </row>
    <row r="702" spans="1:10" ht="12.75" customHeight="1">
      <c r="A702" s="478">
        <v>684</v>
      </c>
      <c r="B702" s="485" t="s">
        <v>233</v>
      </c>
      <c r="C702" s="557" t="s">
        <v>492</v>
      </c>
      <c r="D702" s="487" t="s">
        <v>113</v>
      </c>
      <c r="E702" s="487" t="s">
        <v>151</v>
      </c>
      <c r="F702" s="515" t="s">
        <v>1017</v>
      </c>
      <c r="G702" s="515" t="s">
        <v>223</v>
      </c>
      <c r="H702" s="558">
        <v>13499.136</v>
      </c>
      <c r="I702" s="561">
        <v>13499.136</v>
      </c>
      <c r="J702" s="562">
        <v>0</v>
      </c>
    </row>
    <row r="703" spans="1:10" ht="89.25" customHeight="1">
      <c r="A703" s="478">
        <v>685</v>
      </c>
      <c r="B703" s="560" t="s">
        <v>862</v>
      </c>
      <c r="C703" s="557" t="s">
        <v>492</v>
      </c>
      <c r="D703" s="487" t="s">
        <v>113</v>
      </c>
      <c r="E703" s="487" t="s">
        <v>151</v>
      </c>
      <c r="F703" s="515" t="s">
        <v>699</v>
      </c>
      <c r="G703" s="515"/>
      <c r="H703" s="558">
        <f aca="true" t="shared" si="75" ref="H703:J704">H704</f>
        <v>3816.2</v>
      </c>
      <c r="I703" s="558">
        <f t="shared" si="75"/>
        <v>0</v>
      </c>
      <c r="J703" s="559">
        <f t="shared" si="75"/>
        <v>0</v>
      </c>
    </row>
    <row r="704" spans="1:10" ht="25.5" customHeight="1">
      <c r="A704" s="478">
        <v>686</v>
      </c>
      <c r="B704" s="491" t="s">
        <v>559</v>
      </c>
      <c r="C704" s="557" t="s">
        <v>492</v>
      </c>
      <c r="D704" s="487" t="s">
        <v>113</v>
      </c>
      <c r="E704" s="487" t="s">
        <v>151</v>
      </c>
      <c r="F704" s="515" t="s">
        <v>699</v>
      </c>
      <c r="G704" s="515" t="s">
        <v>193</v>
      </c>
      <c r="H704" s="558">
        <f t="shared" si="75"/>
        <v>3816.2</v>
      </c>
      <c r="I704" s="561">
        <f t="shared" si="75"/>
        <v>0</v>
      </c>
      <c r="J704" s="562">
        <f t="shared" si="75"/>
        <v>0</v>
      </c>
    </row>
    <row r="705" spans="1:10" ht="25.5" customHeight="1">
      <c r="A705" s="478">
        <v>687</v>
      </c>
      <c r="B705" s="485" t="s">
        <v>237</v>
      </c>
      <c r="C705" s="557" t="s">
        <v>492</v>
      </c>
      <c r="D705" s="487" t="s">
        <v>113</v>
      </c>
      <c r="E705" s="487" t="s">
        <v>151</v>
      </c>
      <c r="F705" s="515" t="s">
        <v>699</v>
      </c>
      <c r="G705" s="515" t="s">
        <v>194</v>
      </c>
      <c r="H705" s="558">
        <v>3816.2</v>
      </c>
      <c r="I705" s="561">
        <v>0</v>
      </c>
      <c r="J705" s="562">
        <v>0</v>
      </c>
    </row>
    <row r="706" spans="1:10" ht="63.75" customHeight="1">
      <c r="A706" s="478">
        <v>688</v>
      </c>
      <c r="B706" s="560" t="s">
        <v>860</v>
      </c>
      <c r="C706" s="557" t="s">
        <v>492</v>
      </c>
      <c r="D706" s="487" t="s">
        <v>113</v>
      </c>
      <c r="E706" s="487" t="s">
        <v>151</v>
      </c>
      <c r="F706" s="515" t="s">
        <v>617</v>
      </c>
      <c r="G706" s="515"/>
      <c r="H706" s="558">
        <f>H707+H710</f>
        <v>1897.5</v>
      </c>
      <c r="I706" s="561">
        <f>I707+I710</f>
        <v>1518</v>
      </c>
      <c r="J706" s="562">
        <f>J707+J710</f>
        <v>1518</v>
      </c>
    </row>
    <row r="707" spans="1:10" ht="25.5" customHeight="1">
      <c r="A707" s="478">
        <v>689</v>
      </c>
      <c r="B707" s="491" t="s">
        <v>559</v>
      </c>
      <c r="C707" s="557" t="s">
        <v>492</v>
      </c>
      <c r="D707" s="487" t="s">
        <v>113</v>
      </c>
      <c r="E707" s="487" t="s">
        <v>151</v>
      </c>
      <c r="F707" s="515" t="s">
        <v>617</v>
      </c>
      <c r="G707" s="515" t="s">
        <v>193</v>
      </c>
      <c r="H707" s="558">
        <f>H708</f>
        <v>984.962</v>
      </c>
      <c r="I707" s="561">
        <f>I708</f>
        <v>737.453</v>
      </c>
      <c r="J707" s="562">
        <f>J708</f>
        <v>737.453</v>
      </c>
    </row>
    <row r="708" spans="1:10" ht="25.5" customHeight="1">
      <c r="A708" s="478">
        <v>690</v>
      </c>
      <c r="B708" s="485" t="s">
        <v>237</v>
      </c>
      <c r="C708" s="557" t="s">
        <v>492</v>
      </c>
      <c r="D708" s="487" t="s">
        <v>113</v>
      </c>
      <c r="E708" s="487" t="s">
        <v>151</v>
      </c>
      <c r="F708" s="515" t="s">
        <v>617</v>
      </c>
      <c r="G708" s="515" t="s">
        <v>194</v>
      </c>
      <c r="H708" s="558">
        <v>984.962</v>
      </c>
      <c r="I708" s="561">
        <v>737.453</v>
      </c>
      <c r="J708" s="562">
        <v>737.453</v>
      </c>
    </row>
    <row r="709" spans="1:10" ht="25.5" customHeight="1">
      <c r="A709" s="478">
        <v>691</v>
      </c>
      <c r="B709" s="485" t="s">
        <v>238</v>
      </c>
      <c r="C709" s="557" t="s">
        <v>492</v>
      </c>
      <c r="D709" s="487" t="s">
        <v>113</v>
      </c>
      <c r="E709" s="487" t="s">
        <v>151</v>
      </c>
      <c r="F709" s="515" t="s">
        <v>617</v>
      </c>
      <c r="G709" s="515" t="s">
        <v>222</v>
      </c>
      <c r="H709" s="558">
        <f>H710</f>
        <v>912.538</v>
      </c>
      <c r="I709" s="561">
        <f>I710</f>
        <v>780.547</v>
      </c>
      <c r="J709" s="562">
        <f>J710</f>
        <v>780.547</v>
      </c>
    </row>
    <row r="710" spans="1:10" ht="12.75" customHeight="1">
      <c r="A710" s="478">
        <v>692</v>
      </c>
      <c r="B710" s="485" t="s">
        <v>233</v>
      </c>
      <c r="C710" s="557" t="s">
        <v>492</v>
      </c>
      <c r="D710" s="487" t="s">
        <v>113</v>
      </c>
      <c r="E710" s="487" t="s">
        <v>151</v>
      </c>
      <c r="F710" s="515" t="s">
        <v>617</v>
      </c>
      <c r="G710" s="515" t="s">
        <v>223</v>
      </c>
      <c r="H710" s="558">
        <v>912.538</v>
      </c>
      <c r="I710" s="561">
        <v>780.547</v>
      </c>
      <c r="J710" s="562">
        <v>780.547</v>
      </c>
    </row>
    <row r="711" spans="1:10" ht="89.25" customHeight="1">
      <c r="A711" s="478">
        <v>693</v>
      </c>
      <c r="B711" s="560" t="s">
        <v>859</v>
      </c>
      <c r="C711" s="557" t="s">
        <v>492</v>
      </c>
      <c r="D711" s="487" t="s">
        <v>113</v>
      </c>
      <c r="E711" s="487" t="s">
        <v>151</v>
      </c>
      <c r="F711" s="515" t="s">
        <v>680</v>
      </c>
      <c r="G711" s="515"/>
      <c r="H711" s="558">
        <f aca="true" t="shared" si="76" ref="H711:J712">H712</f>
        <v>1980</v>
      </c>
      <c r="I711" s="558">
        <f t="shared" si="76"/>
        <v>0</v>
      </c>
      <c r="J711" s="559">
        <f t="shared" si="76"/>
        <v>0</v>
      </c>
    </row>
    <row r="712" spans="1:10" ht="25.5" customHeight="1">
      <c r="A712" s="478">
        <v>694</v>
      </c>
      <c r="B712" s="491" t="s">
        <v>559</v>
      </c>
      <c r="C712" s="557" t="s">
        <v>492</v>
      </c>
      <c r="D712" s="487" t="s">
        <v>113</v>
      </c>
      <c r="E712" s="487" t="s">
        <v>151</v>
      </c>
      <c r="F712" s="515" t="s">
        <v>680</v>
      </c>
      <c r="G712" s="515" t="s">
        <v>193</v>
      </c>
      <c r="H712" s="558">
        <f t="shared" si="76"/>
        <v>1980</v>
      </c>
      <c r="I712" s="561">
        <f t="shared" si="76"/>
        <v>0</v>
      </c>
      <c r="J712" s="562">
        <f t="shared" si="76"/>
        <v>0</v>
      </c>
    </row>
    <row r="713" spans="1:10" ht="25.5" customHeight="1">
      <c r="A713" s="478">
        <v>695</v>
      </c>
      <c r="B713" s="485" t="s">
        <v>237</v>
      </c>
      <c r="C713" s="557" t="s">
        <v>492</v>
      </c>
      <c r="D713" s="487" t="s">
        <v>113</v>
      </c>
      <c r="E713" s="487" t="s">
        <v>151</v>
      </c>
      <c r="F713" s="515" t="s">
        <v>680</v>
      </c>
      <c r="G713" s="515" t="s">
        <v>194</v>
      </c>
      <c r="H713" s="558">
        <v>1980</v>
      </c>
      <c r="I713" s="561">
        <v>0</v>
      </c>
      <c r="J713" s="562">
        <v>0</v>
      </c>
    </row>
    <row r="714" spans="1:10" ht="204" customHeight="1">
      <c r="A714" s="478">
        <v>696</v>
      </c>
      <c r="B714" s="563" t="s">
        <v>582</v>
      </c>
      <c r="C714" s="557" t="s">
        <v>492</v>
      </c>
      <c r="D714" s="487" t="s">
        <v>113</v>
      </c>
      <c r="E714" s="487" t="s">
        <v>151</v>
      </c>
      <c r="F714" s="515" t="s">
        <v>371</v>
      </c>
      <c r="G714" s="515"/>
      <c r="H714" s="558">
        <f>H715+H719+H717</f>
        <v>58720.399999999994</v>
      </c>
      <c r="I714" s="561">
        <f>I715+I719+I717</f>
        <v>58720.399999999994</v>
      </c>
      <c r="J714" s="562">
        <f>J715+J719+J717</f>
        <v>58720.399999999994</v>
      </c>
    </row>
    <row r="715" spans="1:10" ht="51" customHeight="1">
      <c r="A715" s="478">
        <v>697</v>
      </c>
      <c r="B715" s="560" t="s">
        <v>191</v>
      </c>
      <c r="C715" s="557" t="s">
        <v>492</v>
      </c>
      <c r="D715" s="487" t="s">
        <v>113</v>
      </c>
      <c r="E715" s="487" t="s">
        <v>151</v>
      </c>
      <c r="F715" s="515" t="s">
        <v>371</v>
      </c>
      <c r="G715" s="515" t="s">
        <v>180</v>
      </c>
      <c r="H715" s="558">
        <f>H716</f>
        <v>18006.407</v>
      </c>
      <c r="I715" s="561">
        <f>I716</f>
        <v>18013.161</v>
      </c>
      <c r="J715" s="562">
        <f>J716</f>
        <v>18013.161</v>
      </c>
    </row>
    <row r="716" spans="1:10" ht="12.75" customHeight="1">
      <c r="A716" s="478">
        <v>698</v>
      </c>
      <c r="B716" s="485" t="s">
        <v>206</v>
      </c>
      <c r="C716" s="557" t="s">
        <v>492</v>
      </c>
      <c r="D716" s="487" t="s">
        <v>113</v>
      </c>
      <c r="E716" s="487" t="s">
        <v>151</v>
      </c>
      <c r="F716" s="515" t="s">
        <v>371</v>
      </c>
      <c r="G716" s="515" t="s">
        <v>147</v>
      </c>
      <c r="H716" s="558">
        <v>18006.407</v>
      </c>
      <c r="I716" s="561">
        <v>18013.161</v>
      </c>
      <c r="J716" s="562">
        <v>18013.161</v>
      </c>
    </row>
    <row r="717" spans="1:10" ht="25.5" customHeight="1">
      <c r="A717" s="478">
        <v>699</v>
      </c>
      <c r="B717" s="491" t="s">
        <v>559</v>
      </c>
      <c r="C717" s="557" t="s">
        <v>492</v>
      </c>
      <c r="D717" s="487" t="s">
        <v>113</v>
      </c>
      <c r="E717" s="487" t="s">
        <v>151</v>
      </c>
      <c r="F717" s="515" t="s">
        <v>371</v>
      </c>
      <c r="G717" s="515" t="s">
        <v>193</v>
      </c>
      <c r="H717" s="558">
        <f>H718</f>
        <v>121.098</v>
      </c>
      <c r="I717" s="561">
        <f>I718</f>
        <v>114.344</v>
      </c>
      <c r="J717" s="562">
        <f>J718</f>
        <v>114.344</v>
      </c>
    </row>
    <row r="718" spans="1:10" ht="25.5" customHeight="1">
      <c r="A718" s="478">
        <v>700</v>
      </c>
      <c r="B718" s="485" t="s">
        <v>237</v>
      </c>
      <c r="C718" s="557" t="s">
        <v>492</v>
      </c>
      <c r="D718" s="487" t="s">
        <v>113</v>
      </c>
      <c r="E718" s="487" t="s">
        <v>151</v>
      </c>
      <c r="F718" s="515" t="s">
        <v>371</v>
      </c>
      <c r="G718" s="515" t="s">
        <v>194</v>
      </c>
      <c r="H718" s="558">
        <v>121.098</v>
      </c>
      <c r="I718" s="561">
        <v>114.344</v>
      </c>
      <c r="J718" s="562">
        <v>114.344</v>
      </c>
    </row>
    <row r="719" spans="1:10" ht="25.5" customHeight="1">
      <c r="A719" s="478">
        <v>701</v>
      </c>
      <c r="B719" s="485" t="s">
        <v>238</v>
      </c>
      <c r="C719" s="557" t="s">
        <v>492</v>
      </c>
      <c r="D719" s="487" t="s">
        <v>113</v>
      </c>
      <c r="E719" s="487" t="s">
        <v>151</v>
      </c>
      <c r="F719" s="515" t="s">
        <v>371</v>
      </c>
      <c r="G719" s="515" t="s">
        <v>222</v>
      </c>
      <c r="H719" s="558">
        <f>H720</f>
        <v>40592.895</v>
      </c>
      <c r="I719" s="561">
        <f>I720</f>
        <v>40592.895</v>
      </c>
      <c r="J719" s="562">
        <f>J720</f>
        <v>40592.895</v>
      </c>
    </row>
    <row r="720" spans="1:10" ht="12.75" customHeight="1">
      <c r="A720" s="478">
        <v>702</v>
      </c>
      <c r="B720" s="485" t="s">
        <v>233</v>
      </c>
      <c r="C720" s="557" t="s">
        <v>492</v>
      </c>
      <c r="D720" s="487" t="s">
        <v>113</v>
      </c>
      <c r="E720" s="487" t="s">
        <v>151</v>
      </c>
      <c r="F720" s="515" t="s">
        <v>371</v>
      </c>
      <c r="G720" s="515" t="s">
        <v>223</v>
      </c>
      <c r="H720" s="558">
        <v>40592.895</v>
      </c>
      <c r="I720" s="561">
        <v>40592.895</v>
      </c>
      <c r="J720" s="562">
        <v>40592.895</v>
      </c>
    </row>
    <row r="721" spans="1:10" ht="204" customHeight="1">
      <c r="A721" s="478">
        <v>703</v>
      </c>
      <c r="B721" s="560" t="s">
        <v>583</v>
      </c>
      <c r="C721" s="557" t="s">
        <v>492</v>
      </c>
      <c r="D721" s="487" t="s">
        <v>113</v>
      </c>
      <c r="E721" s="487" t="s">
        <v>151</v>
      </c>
      <c r="F721" s="515" t="s">
        <v>370</v>
      </c>
      <c r="G721" s="515"/>
      <c r="H721" s="558">
        <f>H722+H724+H726</f>
        <v>167345.3</v>
      </c>
      <c r="I721" s="558">
        <f>I722+I724+I726</f>
        <v>171131.2</v>
      </c>
      <c r="J721" s="559">
        <f>J722+J724+J726</f>
        <v>171131.2</v>
      </c>
    </row>
    <row r="722" spans="1:10" ht="51" customHeight="1">
      <c r="A722" s="478">
        <v>704</v>
      </c>
      <c r="B722" s="560" t="s">
        <v>191</v>
      </c>
      <c r="C722" s="557" t="s">
        <v>492</v>
      </c>
      <c r="D722" s="487" t="s">
        <v>113</v>
      </c>
      <c r="E722" s="487" t="s">
        <v>151</v>
      </c>
      <c r="F722" s="515" t="s">
        <v>370</v>
      </c>
      <c r="G722" s="515" t="s">
        <v>180</v>
      </c>
      <c r="H722" s="558">
        <f>H723</f>
        <v>67320.789</v>
      </c>
      <c r="I722" s="561">
        <f>I723</f>
        <v>68868.531</v>
      </c>
      <c r="J722" s="562">
        <f>J723</f>
        <v>68868.531</v>
      </c>
    </row>
    <row r="723" spans="1:10" ht="12.75" customHeight="1">
      <c r="A723" s="478">
        <v>705</v>
      </c>
      <c r="B723" s="485" t="s">
        <v>206</v>
      </c>
      <c r="C723" s="557" t="s">
        <v>492</v>
      </c>
      <c r="D723" s="487" t="s">
        <v>113</v>
      </c>
      <c r="E723" s="487" t="s">
        <v>151</v>
      </c>
      <c r="F723" s="515" t="s">
        <v>370</v>
      </c>
      <c r="G723" s="515" t="s">
        <v>147</v>
      </c>
      <c r="H723" s="558">
        <v>67320.789</v>
      </c>
      <c r="I723" s="561">
        <v>68868.531</v>
      </c>
      <c r="J723" s="562">
        <v>68868.531</v>
      </c>
    </row>
    <row r="724" spans="1:10" ht="25.5" customHeight="1">
      <c r="A724" s="478">
        <v>706</v>
      </c>
      <c r="B724" s="491" t="s">
        <v>559</v>
      </c>
      <c r="C724" s="557" t="s">
        <v>492</v>
      </c>
      <c r="D724" s="487" t="s">
        <v>113</v>
      </c>
      <c r="E724" s="487" t="s">
        <v>151</v>
      </c>
      <c r="F724" s="515" t="s">
        <v>370</v>
      </c>
      <c r="G724" s="515" t="s">
        <v>193</v>
      </c>
      <c r="H724" s="558">
        <f>H725</f>
        <v>2775.072</v>
      </c>
      <c r="I724" s="561">
        <f>I725</f>
        <v>2727.253</v>
      </c>
      <c r="J724" s="562">
        <f>J725</f>
        <v>2727.253</v>
      </c>
    </row>
    <row r="725" spans="1:10" ht="25.5" customHeight="1">
      <c r="A725" s="478">
        <v>707</v>
      </c>
      <c r="B725" s="485" t="s">
        <v>237</v>
      </c>
      <c r="C725" s="557" t="s">
        <v>492</v>
      </c>
      <c r="D725" s="487" t="s">
        <v>113</v>
      </c>
      <c r="E725" s="487" t="s">
        <v>151</v>
      </c>
      <c r="F725" s="515" t="s">
        <v>370</v>
      </c>
      <c r="G725" s="515" t="s">
        <v>194</v>
      </c>
      <c r="H725" s="558">
        <v>2775.072</v>
      </c>
      <c r="I725" s="561">
        <v>2727.253</v>
      </c>
      <c r="J725" s="562">
        <v>2727.253</v>
      </c>
    </row>
    <row r="726" spans="1:10" ht="25.5" customHeight="1">
      <c r="A726" s="478">
        <v>708</v>
      </c>
      <c r="B726" s="485" t="s">
        <v>238</v>
      </c>
      <c r="C726" s="557" t="s">
        <v>492</v>
      </c>
      <c r="D726" s="487" t="s">
        <v>113</v>
      </c>
      <c r="E726" s="487" t="s">
        <v>151</v>
      </c>
      <c r="F726" s="515" t="s">
        <v>370</v>
      </c>
      <c r="G726" s="515" t="s">
        <v>222</v>
      </c>
      <c r="H726" s="558">
        <f>H727</f>
        <v>97249.439</v>
      </c>
      <c r="I726" s="561">
        <f>I727</f>
        <v>99535.416</v>
      </c>
      <c r="J726" s="562">
        <f>J727</f>
        <v>99535.416</v>
      </c>
    </row>
    <row r="727" spans="1:10" ht="12.75" customHeight="1">
      <c r="A727" s="478">
        <v>709</v>
      </c>
      <c r="B727" s="485" t="s">
        <v>233</v>
      </c>
      <c r="C727" s="557" t="s">
        <v>492</v>
      </c>
      <c r="D727" s="487" t="s">
        <v>113</v>
      </c>
      <c r="E727" s="487" t="s">
        <v>151</v>
      </c>
      <c r="F727" s="515" t="s">
        <v>370</v>
      </c>
      <c r="G727" s="515" t="s">
        <v>223</v>
      </c>
      <c r="H727" s="558">
        <v>97249.439</v>
      </c>
      <c r="I727" s="561">
        <v>99535.416</v>
      </c>
      <c r="J727" s="562">
        <v>99535.416</v>
      </c>
    </row>
    <row r="728" spans="1:10" ht="12.75" customHeight="1">
      <c r="A728" s="478">
        <v>710</v>
      </c>
      <c r="B728" s="541" t="s">
        <v>433</v>
      </c>
      <c r="C728" s="557" t="s">
        <v>492</v>
      </c>
      <c r="D728" s="487" t="s">
        <v>113</v>
      </c>
      <c r="E728" s="487" t="s">
        <v>109</v>
      </c>
      <c r="F728" s="515"/>
      <c r="G728" s="515"/>
      <c r="H728" s="558">
        <f aca="true" t="shared" si="77" ref="H728:J729">H729</f>
        <v>42849.227999999996</v>
      </c>
      <c r="I728" s="561">
        <f t="shared" si="77"/>
        <v>39223.331999999995</v>
      </c>
      <c r="J728" s="562">
        <f t="shared" si="77"/>
        <v>39335.432</v>
      </c>
    </row>
    <row r="729" spans="1:10" ht="25.5" customHeight="1">
      <c r="A729" s="478">
        <v>711</v>
      </c>
      <c r="B729" s="541" t="s">
        <v>584</v>
      </c>
      <c r="C729" s="557" t="s">
        <v>492</v>
      </c>
      <c r="D729" s="487" t="s">
        <v>113</v>
      </c>
      <c r="E729" s="487" t="s">
        <v>109</v>
      </c>
      <c r="F729" s="515" t="s">
        <v>362</v>
      </c>
      <c r="G729" s="515"/>
      <c r="H729" s="558">
        <f t="shared" si="77"/>
        <v>42849.227999999996</v>
      </c>
      <c r="I729" s="561">
        <f t="shared" si="77"/>
        <v>39223.331999999995</v>
      </c>
      <c r="J729" s="562">
        <f t="shared" si="77"/>
        <v>39335.432</v>
      </c>
    </row>
    <row r="730" spans="1:10" ht="25.5" customHeight="1">
      <c r="A730" s="478">
        <v>712</v>
      </c>
      <c r="B730" s="541" t="s">
        <v>212</v>
      </c>
      <c r="C730" s="557" t="s">
        <v>492</v>
      </c>
      <c r="D730" s="487" t="s">
        <v>113</v>
      </c>
      <c r="E730" s="487" t="s">
        <v>109</v>
      </c>
      <c r="F730" s="515" t="s">
        <v>363</v>
      </c>
      <c r="G730" s="515"/>
      <c r="H730" s="558">
        <f>H738+H741+H731</f>
        <v>42849.227999999996</v>
      </c>
      <c r="I730" s="558">
        <f>I738+I741+I731</f>
        <v>39223.331999999995</v>
      </c>
      <c r="J730" s="559">
        <f>J738+J741+J731</f>
        <v>39335.432</v>
      </c>
    </row>
    <row r="731" spans="1:10" ht="63.75" customHeight="1">
      <c r="A731" s="478">
        <v>713</v>
      </c>
      <c r="B731" s="563" t="s">
        <v>898</v>
      </c>
      <c r="C731" s="557" t="s">
        <v>492</v>
      </c>
      <c r="D731" s="487" t="s">
        <v>113</v>
      </c>
      <c r="E731" s="487" t="s">
        <v>109</v>
      </c>
      <c r="F731" s="515" t="s">
        <v>831</v>
      </c>
      <c r="G731" s="565"/>
      <c r="H731" s="558">
        <f>H732+H736</f>
        <v>4806.24</v>
      </c>
      <c r="I731" s="558">
        <f>I732+I736</f>
        <v>4806.24</v>
      </c>
      <c r="J731" s="559">
        <f>J732+J736</f>
        <v>4806.24</v>
      </c>
    </row>
    <row r="732" spans="1:10" ht="25.5" customHeight="1">
      <c r="A732" s="478">
        <v>714</v>
      </c>
      <c r="B732" s="485" t="s">
        <v>238</v>
      </c>
      <c r="C732" s="557" t="s">
        <v>492</v>
      </c>
      <c r="D732" s="487" t="s">
        <v>113</v>
      </c>
      <c r="E732" s="487" t="s">
        <v>109</v>
      </c>
      <c r="F732" s="515" t="s">
        <v>831</v>
      </c>
      <c r="G732" s="515" t="s">
        <v>222</v>
      </c>
      <c r="H732" s="558">
        <f>H733+H734+H735</f>
        <v>4779.496</v>
      </c>
      <c r="I732" s="558">
        <f>I733+I734+I735</f>
        <v>4779.496</v>
      </c>
      <c r="J732" s="559">
        <f>J733+J734+J735</f>
        <v>4779.496</v>
      </c>
    </row>
    <row r="733" spans="1:10" ht="12.75" customHeight="1">
      <c r="A733" s="478">
        <v>715</v>
      </c>
      <c r="B733" s="485" t="s">
        <v>233</v>
      </c>
      <c r="C733" s="557" t="s">
        <v>492</v>
      </c>
      <c r="D733" s="487" t="s">
        <v>113</v>
      </c>
      <c r="E733" s="487" t="s">
        <v>109</v>
      </c>
      <c r="F733" s="515" t="s">
        <v>831</v>
      </c>
      <c r="G733" s="515" t="s">
        <v>223</v>
      </c>
      <c r="H733" s="558">
        <v>4644.496</v>
      </c>
      <c r="I733" s="558">
        <v>4644.496</v>
      </c>
      <c r="J733" s="559">
        <v>4644.496</v>
      </c>
    </row>
    <row r="734" spans="1:10" ht="12.75" customHeight="1">
      <c r="A734" s="478">
        <v>716</v>
      </c>
      <c r="B734" s="485" t="s">
        <v>239</v>
      </c>
      <c r="C734" s="557" t="s">
        <v>492</v>
      </c>
      <c r="D734" s="487" t="s">
        <v>113</v>
      </c>
      <c r="E734" s="487" t="s">
        <v>109</v>
      </c>
      <c r="F734" s="515" t="s">
        <v>831</v>
      </c>
      <c r="G734" s="515" t="s">
        <v>231</v>
      </c>
      <c r="H734" s="558">
        <v>80</v>
      </c>
      <c r="I734" s="561">
        <v>80</v>
      </c>
      <c r="J734" s="559">
        <v>80</v>
      </c>
    </row>
    <row r="735" spans="1:10" ht="38.25" customHeight="1">
      <c r="A735" s="478">
        <v>717</v>
      </c>
      <c r="B735" s="485" t="s">
        <v>983</v>
      </c>
      <c r="C735" s="557" t="s">
        <v>492</v>
      </c>
      <c r="D735" s="487" t="s">
        <v>113</v>
      </c>
      <c r="E735" s="487" t="s">
        <v>109</v>
      </c>
      <c r="F735" s="515" t="s">
        <v>831</v>
      </c>
      <c r="G735" s="515" t="s">
        <v>273</v>
      </c>
      <c r="H735" s="558">
        <v>55</v>
      </c>
      <c r="I735" s="561">
        <v>55</v>
      </c>
      <c r="J735" s="559">
        <v>55</v>
      </c>
    </row>
    <row r="736" spans="1:10" ht="12.75" customHeight="1">
      <c r="A736" s="478">
        <v>718</v>
      </c>
      <c r="B736" s="491" t="s">
        <v>195</v>
      </c>
      <c r="C736" s="557" t="s">
        <v>492</v>
      </c>
      <c r="D736" s="487" t="s">
        <v>113</v>
      </c>
      <c r="E736" s="487" t="s">
        <v>109</v>
      </c>
      <c r="F736" s="515" t="s">
        <v>831</v>
      </c>
      <c r="G736" s="515" t="s">
        <v>196</v>
      </c>
      <c r="H736" s="558">
        <f>H737</f>
        <v>26.744</v>
      </c>
      <c r="I736" s="558">
        <f>I737</f>
        <v>26.744</v>
      </c>
      <c r="J736" s="559">
        <f>J737</f>
        <v>26.744</v>
      </c>
    </row>
    <row r="737" spans="1:10" ht="38.25" customHeight="1">
      <c r="A737" s="478">
        <v>719</v>
      </c>
      <c r="B737" s="485" t="s">
        <v>565</v>
      </c>
      <c r="C737" s="557" t="s">
        <v>492</v>
      </c>
      <c r="D737" s="487" t="s">
        <v>113</v>
      </c>
      <c r="E737" s="487" t="s">
        <v>109</v>
      </c>
      <c r="F737" s="515" t="s">
        <v>831</v>
      </c>
      <c r="G737" s="515" t="s">
        <v>208</v>
      </c>
      <c r="H737" s="558">
        <v>26.744</v>
      </c>
      <c r="I737" s="561">
        <v>26.744</v>
      </c>
      <c r="J737" s="559">
        <v>26.744</v>
      </c>
    </row>
    <row r="738" spans="1:10" ht="63.75" customHeight="1">
      <c r="A738" s="478">
        <v>720</v>
      </c>
      <c r="B738" s="560" t="s">
        <v>267</v>
      </c>
      <c r="C738" s="557" t="s">
        <v>492</v>
      </c>
      <c r="D738" s="487" t="s">
        <v>113</v>
      </c>
      <c r="E738" s="487" t="s">
        <v>109</v>
      </c>
      <c r="F738" s="515" t="s">
        <v>369</v>
      </c>
      <c r="G738" s="565"/>
      <c r="H738" s="558">
        <f aca="true" t="shared" si="78" ref="H738:J739">H739</f>
        <v>28122.988</v>
      </c>
      <c r="I738" s="558">
        <f t="shared" si="78"/>
        <v>24497.192</v>
      </c>
      <c r="J738" s="559">
        <f t="shared" si="78"/>
        <v>24609.292</v>
      </c>
    </row>
    <row r="739" spans="1:10" ht="25.5" customHeight="1">
      <c r="A739" s="478">
        <v>721</v>
      </c>
      <c r="B739" s="485" t="s">
        <v>238</v>
      </c>
      <c r="C739" s="557" t="s">
        <v>492</v>
      </c>
      <c r="D739" s="487" t="s">
        <v>113</v>
      </c>
      <c r="E739" s="487" t="s">
        <v>109</v>
      </c>
      <c r="F739" s="515" t="s">
        <v>369</v>
      </c>
      <c r="G739" s="515" t="s">
        <v>222</v>
      </c>
      <c r="H739" s="558">
        <f t="shared" si="78"/>
        <v>28122.988</v>
      </c>
      <c r="I739" s="561">
        <f t="shared" si="78"/>
        <v>24497.192</v>
      </c>
      <c r="J739" s="562">
        <f t="shared" si="78"/>
        <v>24609.292</v>
      </c>
    </row>
    <row r="740" spans="1:10" ht="12.75" customHeight="1">
      <c r="A740" s="478">
        <v>722</v>
      </c>
      <c r="B740" s="485" t="s">
        <v>233</v>
      </c>
      <c r="C740" s="557" t="s">
        <v>492</v>
      </c>
      <c r="D740" s="487" t="s">
        <v>113</v>
      </c>
      <c r="E740" s="487" t="s">
        <v>109</v>
      </c>
      <c r="F740" s="515" t="s">
        <v>369</v>
      </c>
      <c r="G740" s="515" t="s">
        <v>223</v>
      </c>
      <c r="H740" s="558">
        <f>27986.116+136.872</f>
        <v>28122.988</v>
      </c>
      <c r="I740" s="561">
        <v>24497.192</v>
      </c>
      <c r="J740" s="562">
        <v>24609.292</v>
      </c>
    </row>
    <row r="741" spans="1:10" ht="204" customHeight="1">
      <c r="A741" s="478">
        <v>723</v>
      </c>
      <c r="B741" s="560" t="s">
        <v>583</v>
      </c>
      <c r="C741" s="557" t="s">
        <v>492</v>
      </c>
      <c r="D741" s="487" t="s">
        <v>113</v>
      </c>
      <c r="E741" s="487" t="s">
        <v>109</v>
      </c>
      <c r="F741" s="515" t="s">
        <v>370</v>
      </c>
      <c r="G741" s="515"/>
      <c r="H741" s="558">
        <f>H742+H744</f>
        <v>9920</v>
      </c>
      <c r="I741" s="561">
        <f>I742+I744</f>
        <v>9919.9</v>
      </c>
      <c r="J741" s="562">
        <f>J742+J744</f>
        <v>9919.9</v>
      </c>
    </row>
    <row r="742" spans="1:10" ht="51" customHeight="1">
      <c r="A742" s="478">
        <v>724</v>
      </c>
      <c r="B742" s="560" t="s">
        <v>191</v>
      </c>
      <c r="C742" s="557" t="s">
        <v>492</v>
      </c>
      <c r="D742" s="487" t="s">
        <v>113</v>
      </c>
      <c r="E742" s="487" t="s">
        <v>109</v>
      </c>
      <c r="F742" s="515" t="s">
        <v>370</v>
      </c>
      <c r="G742" s="515" t="s">
        <v>180</v>
      </c>
      <c r="H742" s="558">
        <f>H743</f>
        <v>1700.446</v>
      </c>
      <c r="I742" s="561">
        <f>I743</f>
        <v>1700.346</v>
      </c>
      <c r="J742" s="562">
        <f>J743</f>
        <v>1700.346</v>
      </c>
    </row>
    <row r="743" spans="1:10" ht="12.75" customHeight="1">
      <c r="A743" s="478">
        <v>725</v>
      </c>
      <c r="B743" s="485" t="s">
        <v>206</v>
      </c>
      <c r="C743" s="557" t="s">
        <v>492</v>
      </c>
      <c r="D743" s="487" t="s">
        <v>113</v>
      </c>
      <c r="E743" s="487" t="s">
        <v>109</v>
      </c>
      <c r="F743" s="515" t="s">
        <v>370</v>
      </c>
      <c r="G743" s="515" t="s">
        <v>147</v>
      </c>
      <c r="H743" s="558">
        <v>1700.446</v>
      </c>
      <c r="I743" s="561">
        <v>1700.346</v>
      </c>
      <c r="J743" s="562">
        <v>1700.346</v>
      </c>
    </row>
    <row r="744" spans="1:10" ht="25.5" customHeight="1">
      <c r="A744" s="478">
        <v>726</v>
      </c>
      <c r="B744" s="485" t="s">
        <v>238</v>
      </c>
      <c r="C744" s="557" t="s">
        <v>492</v>
      </c>
      <c r="D744" s="487" t="s">
        <v>113</v>
      </c>
      <c r="E744" s="487" t="s">
        <v>109</v>
      </c>
      <c r="F744" s="515" t="s">
        <v>370</v>
      </c>
      <c r="G744" s="515" t="s">
        <v>222</v>
      </c>
      <c r="H744" s="558">
        <f>H745</f>
        <v>8219.554</v>
      </c>
      <c r="I744" s="561">
        <f>I745</f>
        <v>8219.554</v>
      </c>
      <c r="J744" s="562">
        <f>J745</f>
        <v>8219.554</v>
      </c>
    </row>
    <row r="745" spans="1:10" ht="12.75" customHeight="1">
      <c r="A745" s="478">
        <v>727</v>
      </c>
      <c r="B745" s="485" t="s">
        <v>233</v>
      </c>
      <c r="C745" s="557" t="s">
        <v>492</v>
      </c>
      <c r="D745" s="487" t="s">
        <v>113</v>
      </c>
      <c r="E745" s="487" t="s">
        <v>109</v>
      </c>
      <c r="F745" s="515" t="s">
        <v>370</v>
      </c>
      <c r="G745" s="515" t="s">
        <v>223</v>
      </c>
      <c r="H745" s="558">
        <v>8219.554</v>
      </c>
      <c r="I745" s="561">
        <v>8219.554</v>
      </c>
      <c r="J745" s="562">
        <v>8219.554</v>
      </c>
    </row>
    <row r="746" spans="1:10" ht="12.75" customHeight="1">
      <c r="A746" s="478">
        <v>728</v>
      </c>
      <c r="B746" s="541" t="s">
        <v>452</v>
      </c>
      <c r="C746" s="557" t="s">
        <v>492</v>
      </c>
      <c r="D746" s="487" t="s">
        <v>113</v>
      </c>
      <c r="E746" s="487" t="s">
        <v>113</v>
      </c>
      <c r="F746" s="515"/>
      <c r="G746" s="515"/>
      <c r="H746" s="558">
        <f aca="true" t="shared" si="79" ref="H746:J747">H747</f>
        <v>10067.13</v>
      </c>
      <c r="I746" s="561">
        <f t="shared" si="79"/>
        <v>8676.33</v>
      </c>
      <c r="J746" s="562">
        <f t="shared" si="79"/>
        <v>8683.03</v>
      </c>
    </row>
    <row r="747" spans="1:10" ht="25.5" customHeight="1">
      <c r="A747" s="478">
        <v>729</v>
      </c>
      <c r="B747" s="541" t="s">
        <v>263</v>
      </c>
      <c r="C747" s="557" t="s">
        <v>492</v>
      </c>
      <c r="D747" s="487" t="s">
        <v>113</v>
      </c>
      <c r="E747" s="487" t="s">
        <v>113</v>
      </c>
      <c r="F747" s="515" t="s">
        <v>362</v>
      </c>
      <c r="G747" s="515"/>
      <c r="H747" s="558">
        <f t="shared" si="79"/>
        <v>10067.13</v>
      </c>
      <c r="I747" s="561">
        <f t="shared" si="79"/>
        <v>8676.33</v>
      </c>
      <c r="J747" s="562">
        <f t="shared" si="79"/>
        <v>8683.03</v>
      </c>
    </row>
    <row r="748" spans="1:10" ht="25.5" customHeight="1">
      <c r="A748" s="478">
        <v>730</v>
      </c>
      <c r="B748" s="541" t="s">
        <v>212</v>
      </c>
      <c r="C748" s="557" t="s">
        <v>492</v>
      </c>
      <c r="D748" s="487" t="s">
        <v>113</v>
      </c>
      <c r="E748" s="487" t="s">
        <v>113</v>
      </c>
      <c r="F748" s="515" t="s">
        <v>363</v>
      </c>
      <c r="G748" s="515"/>
      <c r="H748" s="558">
        <f>H749+H763+H754</f>
        <v>10067.13</v>
      </c>
      <c r="I748" s="558">
        <f>I749+I763+I754</f>
        <v>8676.33</v>
      </c>
      <c r="J748" s="559">
        <f>J749+J763+J754</f>
        <v>8683.03</v>
      </c>
    </row>
    <row r="749" spans="1:10" ht="51" customHeight="1">
      <c r="A749" s="478">
        <v>731</v>
      </c>
      <c r="B749" s="560" t="s">
        <v>268</v>
      </c>
      <c r="C749" s="557" t="s">
        <v>492</v>
      </c>
      <c r="D749" s="487" t="s">
        <v>113</v>
      </c>
      <c r="E749" s="487" t="s">
        <v>113</v>
      </c>
      <c r="F749" s="515" t="s">
        <v>372</v>
      </c>
      <c r="G749" s="515"/>
      <c r="H749" s="558">
        <f>H750+H752</f>
        <v>2102.73</v>
      </c>
      <c r="I749" s="558">
        <f>I750+I752</f>
        <v>2102.73</v>
      </c>
      <c r="J749" s="559">
        <f>J750+J752</f>
        <v>2102.73</v>
      </c>
    </row>
    <row r="750" spans="1:10" ht="51" customHeight="1">
      <c r="A750" s="478">
        <v>732</v>
      </c>
      <c r="B750" s="560" t="s">
        <v>191</v>
      </c>
      <c r="C750" s="557" t="s">
        <v>492</v>
      </c>
      <c r="D750" s="487" t="s">
        <v>113</v>
      </c>
      <c r="E750" s="487" t="s">
        <v>113</v>
      </c>
      <c r="F750" s="515" t="s">
        <v>372</v>
      </c>
      <c r="G750" s="515" t="s">
        <v>180</v>
      </c>
      <c r="H750" s="558">
        <f>H751</f>
        <v>670.53</v>
      </c>
      <c r="I750" s="561">
        <f>I751</f>
        <v>670.53</v>
      </c>
      <c r="J750" s="562">
        <f>J751</f>
        <v>670.53</v>
      </c>
    </row>
    <row r="751" spans="1:10" ht="12.75" customHeight="1">
      <c r="A751" s="478">
        <v>733</v>
      </c>
      <c r="B751" s="485" t="s">
        <v>206</v>
      </c>
      <c r="C751" s="557" t="s">
        <v>492</v>
      </c>
      <c r="D751" s="487" t="s">
        <v>113</v>
      </c>
      <c r="E751" s="487" t="s">
        <v>113</v>
      </c>
      <c r="F751" s="515" t="s">
        <v>372</v>
      </c>
      <c r="G751" s="515" t="s">
        <v>147</v>
      </c>
      <c r="H751" s="558">
        <v>670.53</v>
      </c>
      <c r="I751" s="561">
        <v>670.53</v>
      </c>
      <c r="J751" s="562">
        <v>670.53</v>
      </c>
    </row>
    <row r="752" spans="1:10" ht="25.5" customHeight="1">
      <c r="A752" s="478">
        <v>734</v>
      </c>
      <c r="B752" s="485" t="s">
        <v>238</v>
      </c>
      <c r="C752" s="557" t="s">
        <v>492</v>
      </c>
      <c r="D752" s="487" t="s">
        <v>113</v>
      </c>
      <c r="E752" s="487" t="s">
        <v>113</v>
      </c>
      <c r="F752" s="515" t="s">
        <v>372</v>
      </c>
      <c r="G752" s="515" t="s">
        <v>222</v>
      </c>
      <c r="H752" s="558">
        <f>H753</f>
        <v>1432.2</v>
      </c>
      <c r="I752" s="561">
        <f>I753</f>
        <v>1432.2</v>
      </c>
      <c r="J752" s="562">
        <f>J753</f>
        <v>1432.2</v>
      </c>
    </row>
    <row r="753" spans="1:10" ht="12.75" customHeight="1">
      <c r="A753" s="478">
        <v>735</v>
      </c>
      <c r="B753" s="485" t="s">
        <v>233</v>
      </c>
      <c r="C753" s="557" t="s">
        <v>492</v>
      </c>
      <c r="D753" s="487" t="s">
        <v>113</v>
      </c>
      <c r="E753" s="487" t="s">
        <v>113</v>
      </c>
      <c r="F753" s="515" t="s">
        <v>372</v>
      </c>
      <c r="G753" s="515" t="s">
        <v>223</v>
      </c>
      <c r="H753" s="558">
        <v>1432.2</v>
      </c>
      <c r="I753" s="561">
        <v>1432.2</v>
      </c>
      <c r="J753" s="562">
        <v>1432.2</v>
      </c>
    </row>
    <row r="754" spans="1:10" ht="89.25" customHeight="1">
      <c r="A754" s="478">
        <v>736</v>
      </c>
      <c r="B754" s="560" t="s">
        <v>861</v>
      </c>
      <c r="C754" s="557" t="s">
        <v>492</v>
      </c>
      <c r="D754" s="487" t="s">
        <v>113</v>
      </c>
      <c r="E754" s="487" t="s">
        <v>113</v>
      </c>
      <c r="F754" s="515" t="s">
        <v>493</v>
      </c>
      <c r="G754" s="515"/>
      <c r="H754" s="558">
        <f>H755+H759+H757+H761</f>
        <v>7800.4</v>
      </c>
      <c r="I754" s="561">
        <f>I755+I759+I757+I761</f>
        <v>6403.400000000001</v>
      </c>
      <c r="J754" s="562">
        <f>J755+J759+J757+J761</f>
        <v>6403.400000000001</v>
      </c>
    </row>
    <row r="755" spans="1:10" ht="51" customHeight="1">
      <c r="A755" s="478">
        <v>737</v>
      </c>
      <c r="B755" s="560" t="s">
        <v>191</v>
      </c>
      <c r="C755" s="557" t="s">
        <v>492</v>
      </c>
      <c r="D755" s="487" t="s">
        <v>113</v>
      </c>
      <c r="E755" s="487" t="s">
        <v>113</v>
      </c>
      <c r="F755" s="515" t="s">
        <v>493</v>
      </c>
      <c r="G755" s="515" t="s">
        <v>180</v>
      </c>
      <c r="H755" s="558">
        <f>H756</f>
        <v>171.386</v>
      </c>
      <c r="I755" s="561">
        <f>I756</f>
        <v>151.5</v>
      </c>
      <c r="J755" s="562">
        <f>J756</f>
        <v>151.5</v>
      </c>
    </row>
    <row r="756" spans="1:10" ht="12.75" customHeight="1">
      <c r="A756" s="478">
        <v>738</v>
      </c>
      <c r="B756" s="485" t="s">
        <v>206</v>
      </c>
      <c r="C756" s="557" t="s">
        <v>492</v>
      </c>
      <c r="D756" s="487" t="s">
        <v>113</v>
      </c>
      <c r="E756" s="487" t="s">
        <v>113</v>
      </c>
      <c r="F756" s="515" t="s">
        <v>493</v>
      </c>
      <c r="G756" s="515" t="s">
        <v>147</v>
      </c>
      <c r="H756" s="558">
        <v>171.386</v>
      </c>
      <c r="I756" s="561">
        <v>151.5</v>
      </c>
      <c r="J756" s="562">
        <v>151.5</v>
      </c>
    </row>
    <row r="757" spans="1:10" ht="25.5" customHeight="1">
      <c r="A757" s="478">
        <v>739</v>
      </c>
      <c r="B757" s="491" t="s">
        <v>559</v>
      </c>
      <c r="C757" s="557" t="s">
        <v>492</v>
      </c>
      <c r="D757" s="487" t="s">
        <v>113</v>
      </c>
      <c r="E757" s="487" t="s">
        <v>113</v>
      </c>
      <c r="F757" s="515" t="s">
        <v>493</v>
      </c>
      <c r="G757" s="515" t="s">
        <v>193</v>
      </c>
      <c r="H757" s="558">
        <f>H758</f>
        <v>4719.543</v>
      </c>
      <c r="I757" s="561">
        <f>I758</f>
        <v>3865.8</v>
      </c>
      <c r="J757" s="562">
        <f>J758</f>
        <v>3865.8</v>
      </c>
    </row>
    <row r="758" spans="1:10" ht="25.5" customHeight="1">
      <c r="A758" s="478">
        <v>740</v>
      </c>
      <c r="B758" s="485" t="s">
        <v>237</v>
      </c>
      <c r="C758" s="557" t="s">
        <v>492</v>
      </c>
      <c r="D758" s="487" t="s">
        <v>113</v>
      </c>
      <c r="E758" s="487" t="s">
        <v>113</v>
      </c>
      <c r="F758" s="515" t="s">
        <v>493</v>
      </c>
      <c r="G758" s="515" t="s">
        <v>194</v>
      </c>
      <c r="H758" s="558">
        <v>4719.543</v>
      </c>
      <c r="I758" s="561">
        <v>3865.8</v>
      </c>
      <c r="J758" s="562">
        <v>3865.8</v>
      </c>
    </row>
    <row r="759" spans="1:10" ht="12.75" customHeight="1">
      <c r="A759" s="478">
        <v>741</v>
      </c>
      <c r="B759" s="545" t="s">
        <v>227</v>
      </c>
      <c r="C759" s="557" t="s">
        <v>492</v>
      </c>
      <c r="D759" s="487" t="s">
        <v>113</v>
      </c>
      <c r="E759" s="487" t="s">
        <v>113</v>
      </c>
      <c r="F759" s="515" t="s">
        <v>493</v>
      </c>
      <c r="G759" s="515" t="s">
        <v>215</v>
      </c>
      <c r="H759" s="558">
        <f>H760</f>
        <v>415.96</v>
      </c>
      <c r="I759" s="561">
        <f>I760</f>
        <v>374.1</v>
      </c>
      <c r="J759" s="562">
        <f>J760</f>
        <v>374.1</v>
      </c>
    </row>
    <row r="760" spans="1:10" ht="25.5" customHeight="1">
      <c r="A760" s="478">
        <v>742</v>
      </c>
      <c r="B760" s="485" t="s">
        <v>235</v>
      </c>
      <c r="C760" s="557" t="s">
        <v>492</v>
      </c>
      <c r="D760" s="487" t="s">
        <v>113</v>
      </c>
      <c r="E760" s="487" t="s">
        <v>113</v>
      </c>
      <c r="F760" s="515" t="s">
        <v>493</v>
      </c>
      <c r="G760" s="515" t="s">
        <v>236</v>
      </c>
      <c r="H760" s="558">
        <v>415.96</v>
      </c>
      <c r="I760" s="561">
        <v>374.1</v>
      </c>
      <c r="J760" s="562">
        <v>374.1</v>
      </c>
    </row>
    <row r="761" spans="1:10" ht="25.5" customHeight="1">
      <c r="A761" s="478">
        <v>743</v>
      </c>
      <c r="B761" s="485" t="s">
        <v>238</v>
      </c>
      <c r="C761" s="557" t="s">
        <v>492</v>
      </c>
      <c r="D761" s="487" t="s">
        <v>113</v>
      </c>
      <c r="E761" s="487" t="s">
        <v>113</v>
      </c>
      <c r="F761" s="515" t="s">
        <v>493</v>
      </c>
      <c r="G761" s="515" t="s">
        <v>222</v>
      </c>
      <c r="H761" s="558">
        <f>H762</f>
        <v>2493.511</v>
      </c>
      <c r="I761" s="561">
        <f>I762</f>
        <v>2012</v>
      </c>
      <c r="J761" s="562">
        <f>J762</f>
        <v>2012</v>
      </c>
    </row>
    <row r="762" spans="1:10" ht="12.75" customHeight="1">
      <c r="A762" s="478">
        <v>744</v>
      </c>
      <c r="B762" s="485" t="s">
        <v>233</v>
      </c>
      <c r="C762" s="557" t="s">
        <v>492</v>
      </c>
      <c r="D762" s="487" t="s">
        <v>113</v>
      </c>
      <c r="E762" s="487" t="s">
        <v>113</v>
      </c>
      <c r="F762" s="515" t="s">
        <v>493</v>
      </c>
      <c r="G762" s="515" t="s">
        <v>223</v>
      </c>
      <c r="H762" s="558">
        <v>2493.511</v>
      </c>
      <c r="I762" s="561">
        <v>2012</v>
      </c>
      <c r="J762" s="562">
        <v>2012</v>
      </c>
    </row>
    <row r="763" spans="1:10" ht="63.75" customHeight="1">
      <c r="A763" s="478">
        <v>745</v>
      </c>
      <c r="B763" s="560" t="s">
        <v>265</v>
      </c>
      <c r="C763" s="557" t="s">
        <v>492</v>
      </c>
      <c r="D763" s="487" t="s">
        <v>113</v>
      </c>
      <c r="E763" s="487" t="s">
        <v>113</v>
      </c>
      <c r="F763" s="515" t="s">
        <v>365</v>
      </c>
      <c r="G763" s="515"/>
      <c r="H763" s="558">
        <f aca="true" t="shared" si="80" ref="H763:J764">H764</f>
        <v>164</v>
      </c>
      <c r="I763" s="561">
        <f t="shared" si="80"/>
        <v>170.2</v>
      </c>
      <c r="J763" s="562">
        <f t="shared" si="80"/>
        <v>176.9</v>
      </c>
    </row>
    <row r="764" spans="1:10" ht="25.5" customHeight="1">
      <c r="A764" s="478">
        <v>746</v>
      </c>
      <c r="B764" s="491" t="s">
        <v>559</v>
      </c>
      <c r="C764" s="557" t="s">
        <v>492</v>
      </c>
      <c r="D764" s="487" t="s">
        <v>113</v>
      </c>
      <c r="E764" s="487" t="s">
        <v>113</v>
      </c>
      <c r="F764" s="515" t="s">
        <v>365</v>
      </c>
      <c r="G764" s="515" t="s">
        <v>193</v>
      </c>
      <c r="H764" s="558">
        <f t="shared" si="80"/>
        <v>164</v>
      </c>
      <c r="I764" s="561">
        <f t="shared" si="80"/>
        <v>170.2</v>
      </c>
      <c r="J764" s="562">
        <f t="shared" si="80"/>
        <v>176.9</v>
      </c>
    </row>
    <row r="765" spans="1:10" ht="25.5" customHeight="1">
      <c r="A765" s="478">
        <v>747</v>
      </c>
      <c r="B765" s="485" t="s">
        <v>237</v>
      </c>
      <c r="C765" s="557" t="s">
        <v>492</v>
      </c>
      <c r="D765" s="487" t="s">
        <v>113</v>
      </c>
      <c r="E765" s="487" t="s">
        <v>113</v>
      </c>
      <c r="F765" s="515" t="s">
        <v>365</v>
      </c>
      <c r="G765" s="515" t="s">
        <v>194</v>
      </c>
      <c r="H765" s="558">
        <v>164</v>
      </c>
      <c r="I765" s="561">
        <v>170.2</v>
      </c>
      <c r="J765" s="562">
        <v>176.9</v>
      </c>
    </row>
    <row r="766" spans="1:10" ht="12.75" customHeight="1">
      <c r="A766" s="478">
        <v>748</v>
      </c>
      <c r="B766" s="541" t="s">
        <v>61</v>
      </c>
      <c r="C766" s="557" t="s">
        <v>492</v>
      </c>
      <c r="D766" s="487" t="s">
        <v>113</v>
      </c>
      <c r="E766" s="487" t="s">
        <v>115</v>
      </c>
      <c r="F766" s="515"/>
      <c r="G766" s="515"/>
      <c r="H766" s="558">
        <f aca="true" t="shared" si="81" ref="H766:J767">H767</f>
        <v>50256.16</v>
      </c>
      <c r="I766" s="558">
        <f t="shared" si="81"/>
        <v>40457.78599999999</v>
      </c>
      <c r="J766" s="559">
        <f t="shared" si="81"/>
        <v>41024.903999999995</v>
      </c>
    </row>
    <row r="767" spans="1:10" ht="25.5" customHeight="1">
      <c r="A767" s="478">
        <v>749</v>
      </c>
      <c r="B767" s="541" t="s">
        <v>263</v>
      </c>
      <c r="C767" s="557" t="s">
        <v>492</v>
      </c>
      <c r="D767" s="487" t="s">
        <v>113</v>
      </c>
      <c r="E767" s="487" t="s">
        <v>115</v>
      </c>
      <c r="F767" s="515" t="s">
        <v>362</v>
      </c>
      <c r="G767" s="515"/>
      <c r="H767" s="558">
        <f t="shared" si="81"/>
        <v>50256.16</v>
      </c>
      <c r="I767" s="561">
        <f t="shared" si="81"/>
        <v>40457.78599999999</v>
      </c>
      <c r="J767" s="562">
        <f t="shared" si="81"/>
        <v>41024.903999999995</v>
      </c>
    </row>
    <row r="768" spans="1:10" ht="25.5" customHeight="1">
      <c r="A768" s="478">
        <v>750</v>
      </c>
      <c r="B768" s="541" t="s">
        <v>213</v>
      </c>
      <c r="C768" s="557" t="s">
        <v>492</v>
      </c>
      <c r="D768" s="487" t="s">
        <v>113</v>
      </c>
      <c r="E768" s="487" t="s">
        <v>115</v>
      </c>
      <c r="F768" s="515" t="s">
        <v>374</v>
      </c>
      <c r="G768" s="515"/>
      <c r="H768" s="558">
        <f>H769+H778</f>
        <v>50256.16</v>
      </c>
      <c r="I768" s="558">
        <f>I769+I778</f>
        <v>40457.78599999999</v>
      </c>
      <c r="J768" s="559">
        <f>J769+J778</f>
        <v>41024.903999999995</v>
      </c>
    </row>
    <row r="769" spans="1:10" ht="63.75" customHeight="1">
      <c r="A769" s="478">
        <v>751</v>
      </c>
      <c r="B769" s="560" t="s">
        <v>269</v>
      </c>
      <c r="C769" s="557" t="s">
        <v>492</v>
      </c>
      <c r="D769" s="487" t="s">
        <v>113</v>
      </c>
      <c r="E769" s="487" t="s">
        <v>115</v>
      </c>
      <c r="F769" s="515" t="s">
        <v>375</v>
      </c>
      <c r="G769" s="515"/>
      <c r="H769" s="558">
        <f>H770+H772+H774+H776</f>
        <v>23516.514000000003</v>
      </c>
      <c r="I769" s="558">
        <f>I770+I772+I774</f>
        <v>19291.869</v>
      </c>
      <c r="J769" s="559">
        <f>J770+J772+J774</f>
        <v>19645.962</v>
      </c>
    </row>
    <row r="770" spans="1:10" ht="51" customHeight="1">
      <c r="A770" s="478">
        <v>752</v>
      </c>
      <c r="B770" s="560" t="s">
        <v>191</v>
      </c>
      <c r="C770" s="557" t="s">
        <v>492</v>
      </c>
      <c r="D770" s="487" t="s">
        <v>113</v>
      </c>
      <c r="E770" s="487" t="s">
        <v>115</v>
      </c>
      <c r="F770" s="515" t="s">
        <v>375</v>
      </c>
      <c r="G770" s="515" t="s">
        <v>180</v>
      </c>
      <c r="H770" s="558">
        <f>H771</f>
        <v>20500.026</v>
      </c>
      <c r="I770" s="561">
        <f>I771</f>
        <v>17577</v>
      </c>
      <c r="J770" s="562">
        <f>J771</f>
        <v>17577</v>
      </c>
    </row>
    <row r="771" spans="1:10" ht="12.75" customHeight="1">
      <c r="A771" s="478">
        <v>753</v>
      </c>
      <c r="B771" s="485" t="s">
        <v>206</v>
      </c>
      <c r="C771" s="557" t="s">
        <v>492</v>
      </c>
      <c r="D771" s="487" t="s">
        <v>113</v>
      </c>
      <c r="E771" s="487" t="s">
        <v>115</v>
      </c>
      <c r="F771" s="515" t="s">
        <v>375</v>
      </c>
      <c r="G771" s="515" t="s">
        <v>147</v>
      </c>
      <c r="H771" s="558">
        <v>20500.026</v>
      </c>
      <c r="I771" s="561">
        <v>17577</v>
      </c>
      <c r="J771" s="562">
        <v>17577</v>
      </c>
    </row>
    <row r="772" spans="1:10" ht="25.5" customHeight="1">
      <c r="A772" s="478">
        <v>754</v>
      </c>
      <c r="B772" s="491" t="s">
        <v>559</v>
      </c>
      <c r="C772" s="557" t="s">
        <v>492</v>
      </c>
      <c r="D772" s="487" t="s">
        <v>113</v>
      </c>
      <c r="E772" s="487" t="s">
        <v>115</v>
      </c>
      <c r="F772" s="515" t="s">
        <v>375</v>
      </c>
      <c r="G772" s="515" t="s">
        <v>193</v>
      </c>
      <c r="H772" s="558">
        <f>H773</f>
        <v>2936.187</v>
      </c>
      <c r="I772" s="561">
        <f>I773</f>
        <v>1634.869</v>
      </c>
      <c r="J772" s="562">
        <f>J773</f>
        <v>1988.962</v>
      </c>
    </row>
    <row r="773" spans="1:10" ht="25.5" customHeight="1">
      <c r="A773" s="478">
        <v>755</v>
      </c>
      <c r="B773" s="485" t="s">
        <v>237</v>
      </c>
      <c r="C773" s="557" t="s">
        <v>492</v>
      </c>
      <c r="D773" s="487" t="s">
        <v>113</v>
      </c>
      <c r="E773" s="487" t="s">
        <v>115</v>
      </c>
      <c r="F773" s="515" t="s">
        <v>375</v>
      </c>
      <c r="G773" s="515" t="s">
        <v>194</v>
      </c>
      <c r="H773" s="558">
        <v>2936.187</v>
      </c>
      <c r="I773" s="561">
        <v>1634.869</v>
      </c>
      <c r="J773" s="562">
        <v>1988.962</v>
      </c>
    </row>
    <row r="774" spans="1:10" ht="12.75" customHeight="1">
      <c r="A774" s="478">
        <v>756</v>
      </c>
      <c r="B774" s="545" t="s">
        <v>227</v>
      </c>
      <c r="C774" s="557" t="s">
        <v>492</v>
      </c>
      <c r="D774" s="487" t="s">
        <v>113</v>
      </c>
      <c r="E774" s="487" t="s">
        <v>115</v>
      </c>
      <c r="F774" s="515" t="s">
        <v>375</v>
      </c>
      <c r="G774" s="515" t="s">
        <v>215</v>
      </c>
      <c r="H774" s="558">
        <f>H775</f>
        <v>80</v>
      </c>
      <c r="I774" s="561">
        <f>I775</f>
        <v>80</v>
      </c>
      <c r="J774" s="562">
        <f>J775</f>
        <v>80</v>
      </c>
    </row>
    <row r="775" spans="1:10" ht="12.75" customHeight="1">
      <c r="A775" s="478">
        <v>757</v>
      </c>
      <c r="B775" s="560" t="s">
        <v>494</v>
      </c>
      <c r="C775" s="557" t="s">
        <v>492</v>
      </c>
      <c r="D775" s="487" t="s">
        <v>113</v>
      </c>
      <c r="E775" s="487" t="s">
        <v>115</v>
      </c>
      <c r="F775" s="515" t="s">
        <v>375</v>
      </c>
      <c r="G775" s="515" t="s">
        <v>495</v>
      </c>
      <c r="H775" s="558">
        <v>80</v>
      </c>
      <c r="I775" s="561">
        <v>80</v>
      </c>
      <c r="J775" s="562">
        <v>80</v>
      </c>
    </row>
    <row r="776" spans="1:10" ht="12.75" customHeight="1">
      <c r="A776" s="478">
        <v>758</v>
      </c>
      <c r="B776" s="564" t="s">
        <v>195</v>
      </c>
      <c r="C776" s="557" t="s">
        <v>492</v>
      </c>
      <c r="D776" s="487" t="s">
        <v>113</v>
      </c>
      <c r="E776" s="487" t="s">
        <v>115</v>
      </c>
      <c r="F776" s="515" t="s">
        <v>375</v>
      </c>
      <c r="G776" s="515" t="s">
        <v>196</v>
      </c>
      <c r="H776" s="558">
        <f>H777</f>
        <v>0.301</v>
      </c>
      <c r="I776" s="561">
        <f>I777</f>
        <v>0</v>
      </c>
      <c r="J776" s="562">
        <f>J777</f>
        <v>0</v>
      </c>
    </row>
    <row r="777" spans="1:10" ht="12.75" customHeight="1">
      <c r="A777" s="478">
        <v>759</v>
      </c>
      <c r="B777" s="560" t="s">
        <v>197</v>
      </c>
      <c r="C777" s="557" t="s">
        <v>492</v>
      </c>
      <c r="D777" s="487" t="s">
        <v>113</v>
      </c>
      <c r="E777" s="487" t="s">
        <v>115</v>
      </c>
      <c r="F777" s="515" t="s">
        <v>375</v>
      </c>
      <c r="G777" s="515" t="s">
        <v>198</v>
      </c>
      <c r="H777" s="558">
        <v>0.301</v>
      </c>
      <c r="I777" s="561">
        <v>0</v>
      </c>
      <c r="J777" s="562">
        <v>0</v>
      </c>
    </row>
    <row r="778" spans="1:10" ht="63.75" customHeight="1">
      <c r="A778" s="478">
        <v>760</v>
      </c>
      <c r="B778" s="560" t="s">
        <v>270</v>
      </c>
      <c r="C778" s="557" t="s">
        <v>492</v>
      </c>
      <c r="D778" s="487" t="s">
        <v>113</v>
      </c>
      <c r="E778" s="487" t="s">
        <v>115</v>
      </c>
      <c r="F778" s="515" t="s">
        <v>376</v>
      </c>
      <c r="G778" s="515"/>
      <c r="H778" s="558">
        <f>H779+H781+H783</f>
        <v>26739.645999999997</v>
      </c>
      <c r="I778" s="558">
        <f>I779+I781</f>
        <v>21165.916999999998</v>
      </c>
      <c r="J778" s="559">
        <f>J779+J781</f>
        <v>21378.942</v>
      </c>
    </row>
    <row r="779" spans="1:10" ht="51" customHeight="1">
      <c r="A779" s="478">
        <v>761</v>
      </c>
      <c r="B779" s="560" t="s">
        <v>191</v>
      </c>
      <c r="C779" s="557" t="s">
        <v>492</v>
      </c>
      <c r="D779" s="487" t="s">
        <v>113</v>
      </c>
      <c r="E779" s="487" t="s">
        <v>115</v>
      </c>
      <c r="F779" s="515" t="s">
        <v>376</v>
      </c>
      <c r="G779" s="515" t="s">
        <v>180</v>
      </c>
      <c r="H779" s="558">
        <f>H780</f>
        <v>24432.872</v>
      </c>
      <c r="I779" s="561">
        <f>I780</f>
        <v>20943.872</v>
      </c>
      <c r="J779" s="562">
        <f>J780</f>
        <v>20943.872</v>
      </c>
    </row>
    <row r="780" spans="1:10" ht="12.75" customHeight="1">
      <c r="A780" s="478">
        <v>762</v>
      </c>
      <c r="B780" s="485" t="s">
        <v>206</v>
      </c>
      <c r="C780" s="557" t="s">
        <v>492</v>
      </c>
      <c r="D780" s="487" t="s">
        <v>113</v>
      </c>
      <c r="E780" s="487" t="s">
        <v>115</v>
      </c>
      <c r="F780" s="515" t="s">
        <v>376</v>
      </c>
      <c r="G780" s="515" t="s">
        <v>147</v>
      </c>
      <c r="H780" s="558">
        <v>24432.872</v>
      </c>
      <c r="I780" s="561">
        <v>20943.872</v>
      </c>
      <c r="J780" s="562">
        <v>20943.872</v>
      </c>
    </row>
    <row r="781" spans="1:10" ht="25.5" customHeight="1">
      <c r="A781" s="478">
        <v>763</v>
      </c>
      <c r="B781" s="491" t="s">
        <v>559</v>
      </c>
      <c r="C781" s="557" t="s">
        <v>492</v>
      </c>
      <c r="D781" s="487" t="s">
        <v>113</v>
      </c>
      <c r="E781" s="487" t="s">
        <v>115</v>
      </c>
      <c r="F781" s="515" t="s">
        <v>376</v>
      </c>
      <c r="G781" s="515" t="s">
        <v>193</v>
      </c>
      <c r="H781" s="558">
        <f>H782</f>
        <v>2306.761</v>
      </c>
      <c r="I781" s="561">
        <f>I782</f>
        <v>222.045</v>
      </c>
      <c r="J781" s="562">
        <f>J782</f>
        <v>435.07</v>
      </c>
    </row>
    <row r="782" spans="1:10" ht="25.5" customHeight="1">
      <c r="A782" s="478">
        <v>764</v>
      </c>
      <c r="B782" s="485" t="s">
        <v>237</v>
      </c>
      <c r="C782" s="557" t="s">
        <v>492</v>
      </c>
      <c r="D782" s="487" t="s">
        <v>113</v>
      </c>
      <c r="E782" s="487" t="s">
        <v>115</v>
      </c>
      <c r="F782" s="515" t="s">
        <v>376</v>
      </c>
      <c r="G782" s="515" t="s">
        <v>194</v>
      </c>
      <c r="H782" s="558">
        <v>2306.761</v>
      </c>
      <c r="I782" s="561">
        <v>222.045</v>
      </c>
      <c r="J782" s="562">
        <v>435.07</v>
      </c>
    </row>
    <row r="783" spans="1:10" ht="12.75" customHeight="1">
      <c r="A783" s="478">
        <v>765</v>
      </c>
      <c r="B783" s="564" t="s">
        <v>195</v>
      </c>
      <c r="C783" s="557" t="s">
        <v>492</v>
      </c>
      <c r="D783" s="487" t="s">
        <v>113</v>
      </c>
      <c r="E783" s="487" t="s">
        <v>115</v>
      </c>
      <c r="F783" s="515" t="s">
        <v>376</v>
      </c>
      <c r="G783" s="515" t="s">
        <v>196</v>
      </c>
      <c r="H783" s="558">
        <f>H784</f>
        <v>0.013</v>
      </c>
      <c r="I783" s="561">
        <f>I784</f>
        <v>0</v>
      </c>
      <c r="J783" s="562">
        <f>J784</f>
        <v>0</v>
      </c>
    </row>
    <row r="784" spans="1:10" ht="12.75" customHeight="1">
      <c r="A784" s="478">
        <v>766</v>
      </c>
      <c r="B784" s="560" t="s">
        <v>197</v>
      </c>
      <c r="C784" s="557" t="s">
        <v>492</v>
      </c>
      <c r="D784" s="487" t="s">
        <v>113</v>
      </c>
      <c r="E784" s="487" t="s">
        <v>115</v>
      </c>
      <c r="F784" s="515" t="s">
        <v>376</v>
      </c>
      <c r="G784" s="515" t="s">
        <v>198</v>
      </c>
      <c r="H784" s="558">
        <v>0.013</v>
      </c>
      <c r="I784" s="561">
        <v>0</v>
      </c>
      <c r="J784" s="562">
        <v>0</v>
      </c>
    </row>
    <row r="785" spans="1:10" ht="12.75" customHeight="1">
      <c r="A785" s="478">
        <v>767</v>
      </c>
      <c r="B785" s="541" t="s">
        <v>139</v>
      </c>
      <c r="C785" s="557" t="s">
        <v>492</v>
      </c>
      <c r="D785" s="515">
        <v>10</v>
      </c>
      <c r="E785" s="515" t="s">
        <v>8</v>
      </c>
      <c r="F785" s="515"/>
      <c r="G785" s="515"/>
      <c r="H785" s="558">
        <f>H786+H808</f>
        <v>26610.199999999997</v>
      </c>
      <c r="I785" s="561">
        <f>I786+I808</f>
        <v>27114.699999999997</v>
      </c>
      <c r="J785" s="562">
        <f>J786+J808</f>
        <v>27497.6</v>
      </c>
    </row>
    <row r="786" spans="1:10" ht="12.75" customHeight="1">
      <c r="A786" s="478">
        <v>768</v>
      </c>
      <c r="B786" s="541" t="s">
        <v>141</v>
      </c>
      <c r="C786" s="557" t="s">
        <v>492</v>
      </c>
      <c r="D786" s="515">
        <v>10</v>
      </c>
      <c r="E786" s="487" t="s">
        <v>109</v>
      </c>
      <c r="F786" s="515"/>
      <c r="G786" s="515"/>
      <c r="H786" s="558">
        <f aca="true" t="shared" si="82" ref="H786:J787">H787</f>
        <v>20121.6</v>
      </c>
      <c r="I786" s="561">
        <f t="shared" si="82"/>
        <v>19547.3</v>
      </c>
      <c r="J786" s="562">
        <f t="shared" si="82"/>
        <v>19930.199999999997</v>
      </c>
    </row>
    <row r="787" spans="1:10" ht="25.5" customHeight="1">
      <c r="A787" s="478">
        <v>769</v>
      </c>
      <c r="B787" s="541" t="s">
        <v>263</v>
      </c>
      <c r="C787" s="557" t="s">
        <v>492</v>
      </c>
      <c r="D787" s="515">
        <v>10</v>
      </c>
      <c r="E787" s="487" t="s">
        <v>109</v>
      </c>
      <c r="F787" s="515" t="s">
        <v>362</v>
      </c>
      <c r="G787" s="515"/>
      <c r="H787" s="558">
        <f t="shared" si="82"/>
        <v>20121.6</v>
      </c>
      <c r="I787" s="561">
        <f t="shared" si="82"/>
        <v>19547.3</v>
      </c>
      <c r="J787" s="562">
        <f t="shared" si="82"/>
        <v>19930.199999999997</v>
      </c>
    </row>
    <row r="788" spans="1:10" ht="25.5" customHeight="1">
      <c r="A788" s="478">
        <v>770</v>
      </c>
      <c r="B788" s="541" t="s">
        <v>212</v>
      </c>
      <c r="C788" s="557" t="s">
        <v>492</v>
      </c>
      <c r="D788" s="515">
        <v>10</v>
      </c>
      <c r="E788" s="487" t="s">
        <v>109</v>
      </c>
      <c r="F788" s="515" t="s">
        <v>363</v>
      </c>
      <c r="G788" s="515"/>
      <c r="H788" s="558">
        <f>H789+H794+H803</f>
        <v>20121.6</v>
      </c>
      <c r="I788" s="561">
        <f>I789+I794+I803</f>
        <v>19547.3</v>
      </c>
      <c r="J788" s="562">
        <f>J789+J794+J803</f>
        <v>19930.199999999997</v>
      </c>
    </row>
    <row r="789" spans="1:10" ht="140.25" customHeight="1">
      <c r="A789" s="478">
        <v>771</v>
      </c>
      <c r="B789" s="560" t="s">
        <v>525</v>
      </c>
      <c r="C789" s="557" t="s">
        <v>492</v>
      </c>
      <c r="D789" s="515">
        <v>10</v>
      </c>
      <c r="E789" s="487" t="s">
        <v>109</v>
      </c>
      <c r="F789" s="515" t="s">
        <v>377</v>
      </c>
      <c r="G789" s="515"/>
      <c r="H789" s="558">
        <f>H790+H792</f>
        <v>713.4000000000001</v>
      </c>
      <c r="I789" s="561">
        <f>I790+I792</f>
        <v>713.4000000000001</v>
      </c>
      <c r="J789" s="562">
        <f>J790+J792</f>
        <v>713.4000000000001</v>
      </c>
    </row>
    <row r="790" spans="1:10" ht="25.5" customHeight="1">
      <c r="A790" s="478">
        <v>772</v>
      </c>
      <c r="B790" s="491" t="s">
        <v>559</v>
      </c>
      <c r="C790" s="557" t="s">
        <v>492</v>
      </c>
      <c r="D790" s="515">
        <v>10</v>
      </c>
      <c r="E790" s="487" t="s">
        <v>109</v>
      </c>
      <c r="F790" s="515" t="s">
        <v>377</v>
      </c>
      <c r="G790" s="515" t="s">
        <v>193</v>
      </c>
      <c r="H790" s="558">
        <f>H791</f>
        <v>196.8</v>
      </c>
      <c r="I790" s="561">
        <f>I791</f>
        <v>196.8</v>
      </c>
      <c r="J790" s="562">
        <f>J791</f>
        <v>196.8</v>
      </c>
    </row>
    <row r="791" spans="1:10" ht="25.5" customHeight="1">
      <c r="A791" s="478">
        <v>773</v>
      </c>
      <c r="B791" s="485" t="s">
        <v>237</v>
      </c>
      <c r="C791" s="557" t="s">
        <v>492</v>
      </c>
      <c r="D791" s="515">
        <v>10</v>
      </c>
      <c r="E791" s="487" t="s">
        <v>109</v>
      </c>
      <c r="F791" s="515" t="s">
        <v>377</v>
      </c>
      <c r="G791" s="515" t="s">
        <v>194</v>
      </c>
      <c r="H791" s="558">
        <v>196.8</v>
      </c>
      <c r="I791" s="561">
        <v>196.8</v>
      </c>
      <c r="J791" s="562">
        <v>196.8</v>
      </c>
    </row>
    <row r="792" spans="1:10" ht="25.5" customHeight="1">
      <c r="A792" s="478">
        <v>774</v>
      </c>
      <c r="B792" s="485" t="s">
        <v>238</v>
      </c>
      <c r="C792" s="557" t="s">
        <v>492</v>
      </c>
      <c r="D792" s="515">
        <v>10</v>
      </c>
      <c r="E792" s="487" t="s">
        <v>109</v>
      </c>
      <c r="F792" s="515" t="s">
        <v>377</v>
      </c>
      <c r="G792" s="515" t="s">
        <v>222</v>
      </c>
      <c r="H792" s="558">
        <f>H793</f>
        <v>516.6</v>
      </c>
      <c r="I792" s="561">
        <f>I793</f>
        <v>516.6</v>
      </c>
      <c r="J792" s="562">
        <f>J793</f>
        <v>516.6</v>
      </c>
    </row>
    <row r="793" spans="1:10" ht="12.75" customHeight="1">
      <c r="A793" s="478">
        <v>775</v>
      </c>
      <c r="B793" s="485" t="s">
        <v>233</v>
      </c>
      <c r="C793" s="557" t="s">
        <v>492</v>
      </c>
      <c r="D793" s="515">
        <v>10</v>
      </c>
      <c r="E793" s="487" t="s">
        <v>109</v>
      </c>
      <c r="F793" s="515" t="s">
        <v>377</v>
      </c>
      <c r="G793" s="515" t="s">
        <v>223</v>
      </c>
      <c r="H793" s="558">
        <v>516.6</v>
      </c>
      <c r="I793" s="561">
        <v>516.6</v>
      </c>
      <c r="J793" s="562">
        <v>516.6</v>
      </c>
    </row>
    <row r="794" spans="1:10" ht="114.75" customHeight="1">
      <c r="A794" s="478">
        <v>776</v>
      </c>
      <c r="B794" s="560" t="s">
        <v>526</v>
      </c>
      <c r="C794" s="557" t="s">
        <v>492</v>
      </c>
      <c r="D794" s="515">
        <v>10</v>
      </c>
      <c r="E794" s="487" t="s">
        <v>109</v>
      </c>
      <c r="F794" s="515" t="s">
        <v>378</v>
      </c>
      <c r="G794" s="515"/>
      <c r="H794" s="558">
        <f>H797+H799+H801+H795</f>
        <v>7985.4</v>
      </c>
      <c r="I794" s="561">
        <f>I797+I799+I801+I795</f>
        <v>7985.4</v>
      </c>
      <c r="J794" s="562">
        <f>J797+J799+J801+J795</f>
        <v>7985.4</v>
      </c>
    </row>
    <row r="795" spans="1:10" ht="51" customHeight="1">
      <c r="A795" s="478">
        <v>777</v>
      </c>
      <c r="B795" s="560" t="s">
        <v>191</v>
      </c>
      <c r="C795" s="557" t="s">
        <v>492</v>
      </c>
      <c r="D795" s="515">
        <v>10</v>
      </c>
      <c r="E795" s="487" t="s">
        <v>109</v>
      </c>
      <c r="F795" s="515" t="s">
        <v>378</v>
      </c>
      <c r="G795" s="515" t="s">
        <v>180</v>
      </c>
      <c r="H795" s="558">
        <f>H796</f>
        <v>294.236</v>
      </c>
      <c r="I795" s="561">
        <f>I796</f>
        <v>314.236</v>
      </c>
      <c r="J795" s="562">
        <f>J796</f>
        <v>314.236</v>
      </c>
    </row>
    <row r="796" spans="1:10" ht="12.75" customHeight="1">
      <c r="A796" s="478">
        <v>778</v>
      </c>
      <c r="B796" s="485" t="s">
        <v>206</v>
      </c>
      <c r="C796" s="557" t="s">
        <v>492</v>
      </c>
      <c r="D796" s="515">
        <v>10</v>
      </c>
      <c r="E796" s="487" t="s">
        <v>109</v>
      </c>
      <c r="F796" s="515" t="s">
        <v>378</v>
      </c>
      <c r="G796" s="515" t="s">
        <v>147</v>
      </c>
      <c r="H796" s="558">
        <v>294.236</v>
      </c>
      <c r="I796" s="561">
        <v>314.236</v>
      </c>
      <c r="J796" s="562">
        <v>314.236</v>
      </c>
    </row>
    <row r="797" spans="1:10" ht="25.5" customHeight="1">
      <c r="A797" s="478">
        <v>779</v>
      </c>
      <c r="B797" s="491" t="s">
        <v>559</v>
      </c>
      <c r="C797" s="557" t="s">
        <v>492</v>
      </c>
      <c r="D797" s="515">
        <v>10</v>
      </c>
      <c r="E797" s="487" t="s">
        <v>109</v>
      </c>
      <c r="F797" s="515" t="s">
        <v>378</v>
      </c>
      <c r="G797" s="515" t="s">
        <v>193</v>
      </c>
      <c r="H797" s="558">
        <f>H798</f>
        <v>2437.208</v>
      </c>
      <c r="I797" s="561">
        <f>I798</f>
        <v>2417.208</v>
      </c>
      <c r="J797" s="562">
        <f>J798</f>
        <v>2417.208</v>
      </c>
    </row>
    <row r="798" spans="1:10" ht="25.5" customHeight="1">
      <c r="A798" s="478">
        <v>780</v>
      </c>
      <c r="B798" s="485" t="s">
        <v>237</v>
      </c>
      <c r="C798" s="557" t="s">
        <v>492</v>
      </c>
      <c r="D798" s="515">
        <v>10</v>
      </c>
      <c r="E798" s="487" t="s">
        <v>109</v>
      </c>
      <c r="F798" s="515" t="s">
        <v>378</v>
      </c>
      <c r="G798" s="515" t="s">
        <v>194</v>
      </c>
      <c r="H798" s="566">
        <v>2437.208</v>
      </c>
      <c r="I798" s="567">
        <v>2417.208</v>
      </c>
      <c r="J798" s="568">
        <v>2417.208</v>
      </c>
    </row>
    <row r="799" spans="1:10" ht="12.75" customHeight="1">
      <c r="A799" s="478">
        <v>781</v>
      </c>
      <c r="B799" s="545" t="s">
        <v>227</v>
      </c>
      <c r="C799" s="557" t="s">
        <v>492</v>
      </c>
      <c r="D799" s="515">
        <v>10</v>
      </c>
      <c r="E799" s="487" t="s">
        <v>109</v>
      </c>
      <c r="F799" s="515" t="s">
        <v>378</v>
      </c>
      <c r="G799" s="569" t="s">
        <v>215</v>
      </c>
      <c r="H799" s="566">
        <f>H800</f>
        <v>235.903</v>
      </c>
      <c r="I799" s="567">
        <f>I800</f>
        <v>235.903</v>
      </c>
      <c r="J799" s="568">
        <f>J800</f>
        <v>235.903</v>
      </c>
    </row>
    <row r="800" spans="1:10" ht="25.5" customHeight="1">
      <c r="A800" s="478">
        <v>782</v>
      </c>
      <c r="B800" s="485" t="s">
        <v>235</v>
      </c>
      <c r="C800" s="557" t="s">
        <v>492</v>
      </c>
      <c r="D800" s="515">
        <v>10</v>
      </c>
      <c r="E800" s="487" t="s">
        <v>109</v>
      </c>
      <c r="F800" s="515" t="s">
        <v>378</v>
      </c>
      <c r="G800" s="569" t="s">
        <v>236</v>
      </c>
      <c r="H800" s="566">
        <v>235.903</v>
      </c>
      <c r="I800" s="567">
        <v>235.903</v>
      </c>
      <c r="J800" s="568">
        <v>235.903</v>
      </c>
    </row>
    <row r="801" spans="1:10" ht="25.5" customHeight="1">
      <c r="A801" s="478">
        <v>783</v>
      </c>
      <c r="B801" s="485" t="s">
        <v>238</v>
      </c>
      <c r="C801" s="557" t="s">
        <v>492</v>
      </c>
      <c r="D801" s="515">
        <v>10</v>
      </c>
      <c r="E801" s="487" t="s">
        <v>109</v>
      </c>
      <c r="F801" s="515" t="s">
        <v>378</v>
      </c>
      <c r="G801" s="569" t="s">
        <v>222</v>
      </c>
      <c r="H801" s="566">
        <f>H802</f>
        <v>5018.053</v>
      </c>
      <c r="I801" s="567">
        <f>I802</f>
        <v>5018.053</v>
      </c>
      <c r="J801" s="568">
        <f>J802</f>
        <v>5018.053</v>
      </c>
    </row>
    <row r="802" spans="1:10" ht="12.75" customHeight="1">
      <c r="A802" s="478">
        <v>784</v>
      </c>
      <c r="B802" s="485" t="s">
        <v>233</v>
      </c>
      <c r="C802" s="557" t="s">
        <v>492</v>
      </c>
      <c r="D802" s="515">
        <v>10</v>
      </c>
      <c r="E802" s="487" t="s">
        <v>109</v>
      </c>
      <c r="F802" s="515" t="s">
        <v>378</v>
      </c>
      <c r="G802" s="569" t="s">
        <v>223</v>
      </c>
      <c r="H802" s="566">
        <v>5018.053</v>
      </c>
      <c r="I802" s="567">
        <v>5018.053</v>
      </c>
      <c r="J802" s="568">
        <v>5018.053</v>
      </c>
    </row>
    <row r="803" spans="1:10" ht="114.75" customHeight="1">
      <c r="A803" s="478">
        <v>785</v>
      </c>
      <c r="B803" s="530" t="s">
        <v>899</v>
      </c>
      <c r="C803" s="557" t="s">
        <v>492</v>
      </c>
      <c r="D803" s="515">
        <v>10</v>
      </c>
      <c r="E803" s="487" t="s">
        <v>109</v>
      </c>
      <c r="F803" s="515" t="s">
        <v>712</v>
      </c>
      <c r="G803" s="569"/>
      <c r="H803" s="566">
        <f>H804+H806</f>
        <v>11422.800000000001</v>
      </c>
      <c r="I803" s="567">
        <f>I804+I806</f>
        <v>10848.5</v>
      </c>
      <c r="J803" s="568">
        <f>J804+J806</f>
        <v>11231.4</v>
      </c>
    </row>
    <row r="804" spans="1:10" ht="25.5" customHeight="1">
      <c r="A804" s="478">
        <v>786</v>
      </c>
      <c r="B804" s="491" t="s">
        <v>559</v>
      </c>
      <c r="C804" s="557" t="s">
        <v>492</v>
      </c>
      <c r="D804" s="515">
        <v>10</v>
      </c>
      <c r="E804" s="487" t="s">
        <v>109</v>
      </c>
      <c r="F804" s="515" t="s">
        <v>712</v>
      </c>
      <c r="G804" s="569" t="s">
        <v>193</v>
      </c>
      <c r="H804" s="566">
        <f>H805</f>
        <v>2145.244</v>
      </c>
      <c r="I804" s="567">
        <f>I805</f>
        <v>2037.379</v>
      </c>
      <c r="J804" s="568">
        <f>J805</f>
        <v>2109.276</v>
      </c>
    </row>
    <row r="805" spans="1:10" ht="25.5" customHeight="1">
      <c r="A805" s="478">
        <v>787</v>
      </c>
      <c r="B805" s="485" t="s">
        <v>237</v>
      </c>
      <c r="C805" s="557" t="s">
        <v>492</v>
      </c>
      <c r="D805" s="515">
        <v>10</v>
      </c>
      <c r="E805" s="487" t="s">
        <v>109</v>
      </c>
      <c r="F805" s="515" t="s">
        <v>712</v>
      </c>
      <c r="G805" s="569" t="s">
        <v>194</v>
      </c>
      <c r="H805" s="566">
        <v>2145.244</v>
      </c>
      <c r="I805" s="567">
        <v>2037.379</v>
      </c>
      <c r="J805" s="568">
        <v>2109.276</v>
      </c>
    </row>
    <row r="806" spans="1:10" ht="25.5" customHeight="1">
      <c r="A806" s="478">
        <v>788</v>
      </c>
      <c r="B806" s="485" t="s">
        <v>238</v>
      </c>
      <c r="C806" s="557" t="s">
        <v>492</v>
      </c>
      <c r="D806" s="515">
        <v>10</v>
      </c>
      <c r="E806" s="487" t="s">
        <v>109</v>
      </c>
      <c r="F806" s="515" t="s">
        <v>712</v>
      </c>
      <c r="G806" s="569" t="s">
        <v>222</v>
      </c>
      <c r="H806" s="566">
        <f>H807</f>
        <v>9277.556</v>
      </c>
      <c r="I806" s="567">
        <f>I807</f>
        <v>8811.121</v>
      </c>
      <c r="J806" s="568">
        <f>J807</f>
        <v>9122.124</v>
      </c>
    </row>
    <row r="807" spans="1:10" ht="12.75" customHeight="1">
      <c r="A807" s="478">
        <v>789</v>
      </c>
      <c r="B807" s="485" t="s">
        <v>233</v>
      </c>
      <c r="C807" s="557" t="s">
        <v>492</v>
      </c>
      <c r="D807" s="515">
        <v>10</v>
      </c>
      <c r="E807" s="487" t="s">
        <v>109</v>
      </c>
      <c r="F807" s="515" t="s">
        <v>712</v>
      </c>
      <c r="G807" s="569" t="s">
        <v>223</v>
      </c>
      <c r="H807" s="566">
        <v>9277.556</v>
      </c>
      <c r="I807" s="567">
        <v>8811.121</v>
      </c>
      <c r="J807" s="568">
        <v>9122.124</v>
      </c>
    </row>
    <row r="808" spans="1:10" ht="12.75" customHeight="1">
      <c r="A808" s="478">
        <v>790</v>
      </c>
      <c r="B808" s="570" t="s">
        <v>85</v>
      </c>
      <c r="C808" s="557" t="s">
        <v>492</v>
      </c>
      <c r="D808" s="515" t="s">
        <v>130</v>
      </c>
      <c r="E808" s="487" t="s">
        <v>116</v>
      </c>
      <c r="F808" s="515"/>
      <c r="G808" s="515"/>
      <c r="H808" s="558">
        <f aca="true" t="shared" si="83" ref="H808:J810">H809</f>
        <v>6488.599999999999</v>
      </c>
      <c r="I808" s="561">
        <f t="shared" si="83"/>
        <v>7567.4</v>
      </c>
      <c r="J808" s="562">
        <f t="shared" si="83"/>
        <v>7567.4</v>
      </c>
    </row>
    <row r="809" spans="1:10" ht="25.5" customHeight="1">
      <c r="A809" s="478">
        <v>791</v>
      </c>
      <c r="B809" s="541" t="s">
        <v>263</v>
      </c>
      <c r="C809" s="557" t="s">
        <v>492</v>
      </c>
      <c r="D809" s="515" t="s">
        <v>130</v>
      </c>
      <c r="E809" s="487" t="s">
        <v>116</v>
      </c>
      <c r="F809" s="515" t="s">
        <v>362</v>
      </c>
      <c r="G809" s="515"/>
      <c r="H809" s="558">
        <f t="shared" si="83"/>
        <v>6488.599999999999</v>
      </c>
      <c r="I809" s="561">
        <f t="shared" si="83"/>
        <v>7567.4</v>
      </c>
      <c r="J809" s="562">
        <f t="shared" si="83"/>
        <v>7567.4</v>
      </c>
    </row>
    <row r="810" spans="1:10" ht="25.5" customHeight="1">
      <c r="A810" s="478">
        <v>792</v>
      </c>
      <c r="B810" s="541" t="s">
        <v>212</v>
      </c>
      <c r="C810" s="557" t="s">
        <v>492</v>
      </c>
      <c r="D810" s="515" t="s">
        <v>130</v>
      </c>
      <c r="E810" s="487" t="s">
        <v>116</v>
      </c>
      <c r="F810" s="515" t="s">
        <v>363</v>
      </c>
      <c r="G810" s="515"/>
      <c r="H810" s="558">
        <f t="shared" si="83"/>
        <v>6488.599999999999</v>
      </c>
      <c r="I810" s="561">
        <f t="shared" si="83"/>
        <v>7567.4</v>
      </c>
      <c r="J810" s="562">
        <f t="shared" si="83"/>
        <v>7567.4</v>
      </c>
    </row>
    <row r="811" spans="1:10" ht="114.75" customHeight="1">
      <c r="A811" s="478">
        <v>793</v>
      </c>
      <c r="B811" s="541" t="s">
        <v>681</v>
      </c>
      <c r="C811" s="557" t="s">
        <v>492</v>
      </c>
      <c r="D811" s="515" t="s">
        <v>130</v>
      </c>
      <c r="E811" s="487" t="s">
        <v>116</v>
      </c>
      <c r="F811" s="515" t="s">
        <v>379</v>
      </c>
      <c r="G811" s="515"/>
      <c r="H811" s="558">
        <f>H814+H813</f>
        <v>6488.599999999999</v>
      </c>
      <c r="I811" s="561">
        <f>I814+I813</f>
        <v>7567.4</v>
      </c>
      <c r="J811" s="562">
        <f>J814+J813</f>
        <v>7567.4</v>
      </c>
    </row>
    <row r="812" spans="1:10" ht="25.5" customHeight="1">
      <c r="A812" s="478">
        <v>794</v>
      </c>
      <c r="B812" s="491" t="s">
        <v>559</v>
      </c>
      <c r="C812" s="557" t="s">
        <v>492</v>
      </c>
      <c r="D812" s="515" t="s">
        <v>130</v>
      </c>
      <c r="E812" s="487" t="s">
        <v>116</v>
      </c>
      <c r="F812" s="515" t="s">
        <v>379</v>
      </c>
      <c r="G812" s="515" t="s">
        <v>193</v>
      </c>
      <c r="H812" s="558">
        <f>H813</f>
        <v>127.2</v>
      </c>
      <c r="I812" s="561">
        <f>I813</f>
        <v>148.4</v>
      </c>
      <c r="J812" s="562">
        <f>J813</f>
        <v>148.4</v>
      </c>
    </row>
    <row r="813" spans="1:10" ht="25.5" customHeight="1">
      <c r="A813" s="478">
        <v>795</v>
      </c>
      <c r="B813" s="485" t="s">
        <v>237</v>
      </c>
      <c r="C813" s="557" t="s">
        <v>492</v>
      </c>
      <c r="D813" s="515" t="s">
        <v>130</v>
      </c>
      <c r="E813" s="487" t="s">
        <v>116</v>
      </c>
      <c r="F813" s="515" t="s">
        <v>379</v>
      </c>
      <c r="G813" s="515" t="s">
        <v>194</v>
      </c>
      <c r="H813" s="558">
        <v>127.2</v>
      </c>
      <c r="I813" s="561">
        <v>148.4</v>
      </c>
      <c r="J813" s="562">
        <v>148.4</v>
      </c>
    </row>
    <row r="814" spans="1:10" ht="12.75" customHeight="1">
      <c r="A814" s="478">
        <v>796</v>
      </c>
      <c r="B814" s="545" t="s">
        <v>227</v>
      </c>
      <c r="C814" s="557" t="s">
        <v>492</v>
      </c>
      <c r="D814" s="515" t="s">
        <v>130</v>
      </c>
      <c r="E814" s="487" t="s">
        <v>116</v>
      </c>
      <c r="F814" s="515" t="s">
        <v>379</v>
      </c>
      <c r="G814" s="515" t="s">
        <v>215</v>
      </c>
      <c r="H814" s="558">
        <f>H815</f>
        <v>6361.4</v>
      </c>
      <c r="I814" s="561">
        <f>I815</f>
        <v>7419</v>
      </c>
      <c r="J814" s="562">
        <f>J815</f>
        <v>7419</v>
      </c>
    </row>
    <row r="815" spans="1:10" ht="25.5" customHeight="1">
      <c r="A815" s="478">
        <v>797</v>
      </c>
      <c r="B815" s="485" t="s">
        <v>235</v>
      </c>
      <c r="C815" s="557" t="s">
        <v>492</v>
      </c>
      <c r="D815" s="515" t="s">
        <v>130</v>
      </c>
      <c r="E815" s="487" t="s">
        <v>116</v>
      </c>
      <c r="F815" s="515" t="s">
        <v>379</v>
      </c>
      <c r="G815" s="515" t="s">
        <v>236</v>
      </c>
      <c r="H815" s="558">
        <v>6361.4</v>
      </c>
      <c r="I815" s="561">
        <v>7419</v>
      </c>
      <c r="J815" s="562">
        <v>7419</v>
      </c>
    </row>
    <row r="816" spans="1:10" ht="12.75" customHeight="1">
      <c r="A816" s="478">
        <v>798</v>
      </c>
      <c r="B816" s="485" t="s">
        <v>47</v>
      </c>
      <c r="C816" s="557" t="s">
        <v>492</v>
      </c>
      <c r="D816" s="487" t="s">
        <v>39</v>
      </c>
      <c r="E816" s="487" t="s">
        <v>8</v>
      </c>
      <c r="F816" s="487"/>
      <c r="G816" s="487"/>
      <c r="H816" s="488">
        <f>H832+H817</f>
        <v>49804.963</v>
      </c>
      <c r="I816" s="489">
        <f>I832+I817</f>
        <v>24739.725</v>
      </c>
      <c r="J816" s="490">
        <f>J832+J817</f>
        <v>24969.132999999998</v>
      </c>
    </row>
    <row r="817" spans="1:10" ht="12.75" customHeight="1">
      <c r="A817" s="478">
        <v>799</v>
      </c>
      <c r="B817" s="485" t="s">
        <v>48</v>
      </c>
      <c r="C817" s="557" t="s">
        <v>492</v>
      </c>
      <c r="D817" s="487" t="s">
        <v>39</v>
      </c>
      <c r="E817" s="487" t="s">
        <v>11</v>
      </c>
      <c r="F817" s="487"/>
      <c r="G817" s="487"/>
      <c r="H817" s="488">
        <f aca="true" t="shared" si="84" ref="H817:J830">H818</f>
        <v>26285.334</v>
      </c>
      <c r="I817" s="488">
        <f t="shared" si="84"/>
        <v>17465.081</v>
      </c>
      <c r="J817" s="492">
        <f t="shared" si="84"/>
        <v>17603.781</v>
      </c>
    </row>
    <row r="818" spans="1:10" ht="25.5" customHeight="1">
      <c r="A818" s="478">
        <v>800</v>
      </c>
      <c r="B818" s="485" t="s">
        <v>458</v>
      </c>
      <c r="C818" s="557" t="s">
        <v>492</v>
      </c>
      <c r="D818" s="487" t="s">
        <v>39</v>
      </c>
      <c r="E818" s="487" t="s">
        <v>11</v>
      </c>
      <c r="F818" s="487" t="s">
        <v>407</v>
      </c>
      <c r="G818" s="487"/>
      <c r="H818" s="488">
        <f t="shared" si="84"/>
        <v>26285.334</v>
      </c>
      <c r="I818" s="488">
        <f t="shared" si="84"/>
        <v>17465.081</v>
      </c>
      <c r="J818" s="492">
        <f t="shared" si="84"/>
        <v>17603.781</v>
      </c>
    </row>
    <row r="819" spans="1:10" ht="25.5" customHeight="1">
      <c r="A819" s="478">
        <v>801</v>
      </c>
      <c r="B819" s="485" t="s">
        <v>228</v>
      </c>
      <c r="C819" s="557" t="s">
        <v>492</v>
      </c>
      <c r="D819" s="487" t="s">
        <v>39</v>
      </c>
      <c r="E819" s="487" t="s">
        <v>11</v>
      </c>
      <c r="F819" s="487" t="s">
        <v>408</v>
      </c>
      <c r="G819" s="487"/>
      <c r="H819" s="488">
        <f>H820+H829+H823+H826</f>
        <v>26285.334</v>
      </c>
      <c r="I819" s="488">
        <f>I820+I829+I823+I826</f>
        <v>17465.081</v>
      </c>
      <c r="J819" s="492">
        <f>J820+J829+J823+J826</f>
        <v>17603.781</v>
      </c>
    </row>
    <row r="820" spans="1:10" ht="51" customHeight="1">
      <c r="A820" s="478">
        <v>802</v>
      </c>
      <c r="B820" s="485" t="s">
        <v>764</v>
      </c>
      <c r="C820" s="557" t="s">
        <v>492</v>
      </c>
      <c r="D820" s="487" t="s">
        <v>39</v>
      </c>
      <c r="E820" s="487" t="s">
        <v>11</v>
      </c>
      <c r="F820" s="487" t="s">
        <v>409</v>
      </c>
      <c r="G820" s="487"/>
      <c r="H820" s="488">
        <f t="shared" si="84"/>
        <v>20865.288</v>
      </c>
      <c r="I820" s="488">
        <f t="shared" si="84"/>
        <v>17465.081</v>
      </c>
      <c r="J820" s="492">
        <f t="shared" si="84"/>
        <v>17603.781</v>
      </c>
    </row>
    <row r="821" spans="1:10" ht="25.5" customHeight="1">
      <c r="A821" s="478">
        <v>803</v>
      </c>
      <c r="B821" s="485" t="s">
        <v>238</v>
      </c>
      <c r="C821" s="557" t="s">
        <v>492</v>
      </c>
      <c r="D821" s="487" t="s">
        <v>39</v>
      </c>
      <c r="E821" s="487" t="s">
        <v>11</v>
      </c>
      <c r="F821" s="487" t="s">
        <v>765</v>
      </c>
      <c r="G821" s="487" t="s">
        <v>222</v>
      </c>
      <c r="H821" s="488">
        <f t="shared" si="84"/>
        <v>20865.288</v>
      </c>
      <c r="I821" s="489">
        <f t="shared" si="84"/>
        <v>17465.081</v>
      </c>
      <c r="J821" s="490">
        <f t="shared" si="84"/>
        <v>17603.781</v>
      </c>
    </row>
    <row r="822" spans="1:10" ht="12.75" customHeight="1">
      <c r="A822" s="478">
        <v>804</v>
      </c>
      <c r="B822" s="485" t="s">
        <v>233</v>
      </c>
      <c r="C822" s="557" t="s">
        <v>492</v>
      </c>
      <c r="D822" s="487" t="s">
        <v>39</v>
      </c>
      <c r="E822" s="487" t="s">
        <v>11</v>
      </c>
      <c r="F822" s="487" t="s">
        <v>409</v>
      </c>
      <c r="G822" s="487" t="s">
        <v>223</v>
      </c>
      <c r="H822" s="488">
        <v>20865.288</v>
      </c>
      <c r="I822" s="489">
        <v>17465.081</v>
      </c>
      <c r="J822" s="490">
        <v>17603.781</v>
      </c>
    </row>
    <row r="823" spans="1:10" ht="51.75" customHeight="1">
      <c r="A823" s="478">
        <v>805</v>
      </c>
      <c r="B823" s="485" t="s">
        <v>1074</v>
      </c>
      <c r="C823" s="557" t="s">
        <v>492</v>
      </c>
      <c r="D823" s="487" t="s">
        <v>39</v>
      </c>
      <c r="E823" s="487" t="s">
        <v>11</v>
      </c>
      <c r="F823" s="487" t="s">
        <v>1073</v>
      </c>
      <c r="G823" s="487"/>
      <c r="H823" s="488">
        <f t="shared" si="84"/>
        <v>1232.141</v>
      </c>
      <c r="I823" s="488">
        <f t="shared" si="84"/>
        <v>0</v>
      </c>
      <c r="J823" s="492">
        <f t="shared" si="84"/>
        <v>0</v>
      </c>
    </row>
    <row r="824" spans="1:10" ht="12.75" customHeight="1">
      <c r="A824" s="478">
        <v>806</v>
      </c>
      <c r="B824" s="485" t="s">
        <v>238</v>
      </c>
      <c r="C824" s="557" t="s">
        <v>492</v>
      </c>
      <c r="D824" s="487" t="s">
        <v>39</v>
      </c>
      <c r="E824" s="487" t="s">
        <v>11</v>
      </c>
      <c r="F824" s="487" t="s">
        <v>1073</v>
      </c>
      <c r="G824" s="487" t="s">
        <v>222</v>
      </c>
      <c r="H824" s="488">
        <f t="shared" si="84"/>
        <v>1232.141</v>
      </c>
      <c r="I824" s="489">
        <f t="shared" si="84"/>
        <v>0</v>
      </c>
      <c r="J824" s="490">
        <f t="shared" si="84"/>
        <v>0</v>
      </c>
    </row>
    <row r="825" spans="1:10" ht="12.75" customHeight="1">
      <c r="A825" s="478">
        <v>807</v>
      </c>
      <c r="B825" s="485" t="s">
        <v>233</v>
      </c>
      <c r="C825" s="557" t="s">
        <v>492</v>
      </c>
      <c r="D825" s="487" t="s">
        <v>39</v>
      </c>
      <c r="E825" s="487" t="s">
        <v>11</v>
      </c>
      <c r="F825" s="487" t="s">
        <v>1073</v>
      </c>
      <c r="G825" s="487" t="s">
        <v>223</v>
      </c>
      <c r="H825" s="488">
        <v>1232.141</v>
      </c>
      <c r="I825" s="489">
        <v>0</v>
      </c>
      <c r="J825" s="490">
        <v>0</v>
      </c>
    </row>
    <row r="826" spans="1:10" ht="48" customHeight="1">
      <c r="A826" s="478">
        <v>808</v>
      </c>
      <c r="B826" s="485" t="s">
        <v>1078</v>
      </c>
      <c r="C826" s="557" t="s">
        <v>492</v>
      </c>
      <c r="D826" s="487" t="s">
        <v>39</v>
      </c>
      <c r="E826" s="487" t="s">
        <v>11</v>
      </c>
      <c r="F826" s="487" t="s">
        <v>1077</v>
      </c>
      <c r="G826" s="487"/>
      <c r="H826" s="488">
        <f t="shared" si="84"/>
        <v>147.5</v>
      </c>
      <c r="I826" s="488">
        <f t="shared" si="84"/>
        <v>0</v>
      </c>
      <c r="J826" s="492">
        <f t="shared" si="84"/>
        <v>0</v>
      </c>
    </row>
    <row r="827" spans="1:10" ht="12.75" customHeight="1">
      <c r="A827" s="478">
        <v>809</v>
      </c>
      <c r="B827" s="485" t="s">
        <v>238</v>
      </c>
      <c r="C827" s="557" t="s">
        <v>492</v>
      </c>
      <c r="D827" s="487" t="s">
        <v>39</v>
      </c>
      <c r="E827" s="487" t="s">
        <v>11</v>
      </c>
      <c r="F827" s="487" t="s">
        <v>1077</v>
      </c>
      <c r="G827" s="487" t="s">
        <v>222</v>
      </c>
      <c r="H827" s="488">
        <f t="shared" si="84"/>
        <v>147.5</v>
      </c>
      <c r="I827" s="489">
        <f t="shared" si="84"/>
        <v>0</v>
      </c>
      <c r="J827" s="490">
        <f t="shared" si="84"/>
        <v>0</v>
      </c>
    </row>
    <row r="828" spans="1:10" ht="12.75" customHeight="1">
      <c r="A828" s="478">
        <v>810</v>
      </c>
      <c r="B828" s="485" t="s">
        <v>233</v>
      </c>
      <c r="C828" s="557" t="s">
        <v>492</v>
      </c>
      <c r="D828" s="487" t="s">
        <v>39</v>
      </c>
      <c r="E828" s="487" t="s">
        <v>11</v>
      </c>
      <c r="F828" s="487" t="s">
        <v>1077</v>
      </c>
      <c r="G828" s="487" t="s">
        <v>223</v>
      </c>
      <c r="H828" s="488">
        <v>147.5</v>
      </c>
      <c r="I828" s="489">
        <v>0</v>
      </c>
      <c r="J828" s="490">
        <v>0</v>
      </c>
    </row>
    <row r="829" spans="1:10" ht="51" customHeight="1">
      <c r="A829" s="478">
        <v>811</v>
      </c>
      <c r="B829" s="485" t="s">
        <v>1018</v>
      </c>
      <c r="C829" s="557" t="s">
        <v>492</v>
      </c>
      <c r="D829" s="487" t="s">
        <v>39</v>
      </c>
      <c r="E829" s="487" t="s">
        <v>11</v>
      </c>
      <c r="F829" s="487" t="s">
        <v>1019</v>
      </c>
      <c r="G829" s="487"/>
      <c r="H829" s="488">
        <f t="shared" si="84"/>
        <v>4040.405</v>
      </c>
      <c r="I829" s="488">
        <f t="shared" si="84"/>
        <v>0</v>
      </c>
      <c r="J829" s="492">
        <f t="shared" si="84"/>
        <v>0</v>
      </c>
    </row>
    <row r="830" spans="1:10" ht="25.5" customHeight="1">
      <c r="A830" s="478">
        <v>812</v>
      </c>
      <c r="B830" s="485" t="s">
        <v>238</v>
      </c>
      <c r="C830" s="557" t="s">
        <v>492</v>
      </c>
      <c r="D830" s="487" t="s">
        <v>39</v>
      </c>
      <c r="E830" s="487" t="s">
        <v>11</v>
      </c>
      <c r="F830" s="487" t="s">
        <v>1019</v>
      </c>
      <c r="G830" s="487" t="s">
        <v>222</v>
      </c>
      <c r="H830" s="488">
        <f t="shared" si="84"/>
        <v>4040.405</v>
      </c>
      <c r="I830" s="489">
        <f t="shared" si="84"/>
        <v>0</v>
      </c>
      <c r="J830" s="490">
        <f t="shared" si="84"/>
        <v>0</v>
      </c>
    </row>
    <row r="831" spans="1:10" ht="12.75" customHeight="1">
      <c r="A831" s="478">
        <v>813</v>
      </c>
      <c r="B831" s="485" t="s">
        <v>233</v>
      </c>
      <c r="C831" s="557" t="s">
        <v>492</v>
      </c>
      <c r="D831" s="487" t="s">
        <v>39</v>
      </c>
      <c r="E831" s="487" t="s">
        <v>11</v>
      </c>
      <c r="F831" s="487" t="s">
        <v>1019</v>
      </c>
      <c r="G831" s="487" t="s">
        <v>223</v>
      </c>
      <c r="H831" s="488">
        <v>4040.405</v>
      </c>
      <c r="I831" s="489">
        <v>0</v>
      </c>
      <c r="J831" s="490">
        <v>0</v>
      </c>
    </row>
    <row r="832" spans="1:10" ht="12.75" customHeight="1">
      <c r="A832" s="478">
        <v>814</v>
      </c>
      <c r="B832" s="485" t="s">
        <v>23</v>
      </c>
      <c r="C832" s="557" t="s">
        <v>492</v>
      </c>
      <c r="D832" s="487" t="s">
        <v>39</v>
      </c>
      <c r="E832" s="487" t="s">
        <v>151</v>
      </c>
      <c r="F832" s="487"/>
      <c r="G832" s="487"/>
      <c r="H832" s="488">
        <f aca="true" t="shared" si="85" ref="H832:J834">H833</f>
        <v>23519.629</v>
      </c>
      <c r="I832" s="489">
        <f t="shared" si="85"/>
        <v>7274.644</v>
      </c>
      <c r="J832" s="490">
        <f t="shared" si="85"/>
        <v>7365.352</v>
      </c>
    </row>
    <row r="833" spans="1:10" ht="25.5" customHeight="1">
      <c r="A833" s="478">
        <v>815</v>
      </c>
      <c r="B833" s="485" t="s">
        <v>458</v>
      </c>
      <c r="C833" s="557" t="s">
        <v>492</v>
      </c>
      <c r="D833" s="487" t="s">
        <v>39</v>
      </c>
      <c r="E833" s="487" t="s">
        <v>151</v>
      </c>
      <c r="F833" s="487" t="s">
        <v>407</v>
      </c>
      <c r="G833" s="487"/>
      <c r="H833" s="488">
        <f t="shared" si="85"/>
        <v>23519.629</v>
      </c>
      <c r="I833" s="489">
        <f t="shared" si="85"/>
        <v>7274.644</v>
      </c>
      <c r="J833" s="490">
        <f t="shared" si="85"/>
        <v>7365.352</v>
      </c>
    </row>
    <row r="834" spans="1:10" ht="13.5" customHeight="1">
      <c r="A834" s="478">
        <v>816</v>
      </c>
      <c r="B834" s="485" t="s">
        <v>230</v>
      </c>
      <c r="C834" s="557" t="s">
        <v>492</v>
      </c>
      <c r="D834" s="487" t="s">
        <v>39</v>
      </c>
      <c r="E834" s="487" t="s">
        <v>151</v>
      </c>
      <c r="F834" s="487" t="s">
        <v>412</v>
      </c>
      <c r="G834" s="487"/>
      <c r="H834" s="488">
        <f>H835</f>
        <v>23519.629</v>
      </c>
      <c r="I834" s="489">
        <f t="shared" si="85"/>
        <v>7274.644</v>
      </c>
      <c r="J834" s="490">
        <f t="shared" si="85"/>
        <v>7365.352</v>
      </c>
    </row>
    <row r="835" spans="1:10" ht="51" customHeight="1">
      <c r="A835" s="478">
        <v>817</v>
      </c>
      <c r="B835" s="485" t="s">
        <v>496</v>
      </c>
      <c r="C835" s="557" t="s">
        <v>492</v>
      </c>
      <c r="D835" s="487" t="s">
        <v>39</v>
      </c>
      <c r="E835" s="487" t="s">
        <v>151</v>
      </c>
      <c r="F835" s="487" t="s">
        <v>413</v>
      </c>
      <c r="G835" s="487"/>
      <c r="H835" s="488">
        <f aca="true" t="shared" si="86" ref="H835:J836">H836</f>
        <v>23519.629</v>
      </c>
      <c r="I835" s="489">
        <f t="shared" si="86"/>
        <v>7274.644</v>
      </c>
      <c r="J835" s="490">
        <f t="shared" si="86"/>
        <v>7365.352</v>
      </c>
    </row>
    <row r="836" spans="1:10" ht="25.5" customHeight="1">
      <c r="A836" s="478">
        <v>818</v>
      </c>
      <c r="B836" s="485" t="s">
        <v>238</v>
      </c>
      <c r="C836" s="557" t="s">
        <v>492</v>
      </c>
      <c r="D836" s="487" t="s">
        <v>39</v>
      </c>
      <c r="E836" s="487" t="s">
        <v>151</v>
      </c>
      <c r="F836" s="487" t="s">
        <v>413</v>
      </c>
      <c r="G836" s="487" t="s">
        <v>222</v>
      </c>
      <c r="H836" s="488">
        <f t="shared" si="86"/>
        <v>23519.629</v>
      </c>
      <c r="I836" s="489">
        <f t="shared" si="86"/>
        <v>7274.644</v>
      </c>
      <c r="J836" s="490">
        <f t="shared" si="86"/>
        <v>7365.352</v>
      </c>
    </row>
    <row r="837" spans="1:10" ht="12.75" customHeight="1">
      <c r="A837" s="478">
        <v>819</v>
      </c>
      <c r="B837" s="485" t="s">
        <v>233</v>
      </c>
      <c r="C837" s="557" t="s">
        <v>492</v>
      </c>
      <c r="D837" s="487" t="s">
        <v>39</v>
      </c>
      <c r="E837" s="487" t="s">
        <v>151</v>
      </c>
      <c r="F837" s="487" t="s">
        <v>413</v>
      </c>
      <c r="G837" s="487" t="s">
        <v>223</v>
      </c>
      <c r="H837" s="488">
        <f>8683.975+14835.654</f>
        <v>23519.629</v>
      </c>
      <c r="I837" s="489">
        <v>7274.644</v>
      </c>
      <c r="J837" s="490">
        <v>7365.352</v>
      </c>
    </row>
    <row r="838" spans="1:10" ht="12.75" customHeight="1">
      <c r="A838" s="478">
        <v>820</v>
      </c>
      <c r="B838" s="571" t="s">
        <v>311</v>
      </c>
      <c r="C838" s="572" t="s">
        <v>340</v>
      </c>
      <c r="D838" s="573"/>
      <c r="E838" s="573"/>
      <c r="F838" s="573"/>
      <c r="G838" s="573"/>
      <c r="H838" s="574">
        <f>H839</f>
        <v>2461.5271000000002</v>
      </c>
      <c r="I838" s="575">
        <f>I839</f>
        <v>2180.356</v>
      </c>
      <c r="J838" s="576">
        <f>J839</f>
        <v>2180.356</v>
      </c>
    </row>
    <row r="839" spans="1:10" ht="12.75" customHeight="1">
      <c r="A839" s="478">
        <v>821</v>
      </c>
      <c r="B839" s="485" t="s">
        <v>42</v>
      </c>
      <c r="C839" s="486" t="s">
        <v>340</v>
      </c>
      <c r="D839" s="487" t="s">
        <v>11</v>
      </c>
      <c r="E839" s="487" t="s">
        <v>8</v>
      </c>
      <c r="F839" s="573"/>
      <c r="G839" s="573"/>
      <c r="H839" s="577">
        <f>H840</f>
        <v>2461.5271000000002</v>
      </c>
      <c r="I839" s="502">
        <f aca="true" t="shared" si="87" ref="I839:J842">I840</f>
        <v>2180.356</v>
      </c>
      <c r="J839" s="503">
        <f t="shared" si="87"/>
        <v>2180.356</v>
      </c>
    </row>
    <row r="840" spans="1:10" ht="38.25" customHeight="1">
      <c r="A840" s="478">
        <v>822</v>
      </c>
      <c r="B840" s="485" t="s">
        <v>41</v>
      </c>
      <c r="C840" s="486" t="s">
        <v>340</v>
      </c>
      <c r="D840" s="487" t="s">
        <v>11</v>
      </c>
      <c r="E840" s="487" t="s">
        <v>107</v>
      </c>
      <c r="F840" s="487"/>
      <c r="G840" s="487"/>
      <c r="H840" s="488">
        <f>H841</f>
        <v>2461.5271000000002</v>
      </c>
      <c r="I840" s="502">
        <f t="shared" si="87"/>
        <v>2180.356</v>
      </c>
      <c r="J840" s="503">
        <f t="shared" si="87"/>
        <v>2180.356</v>
      </c>
    </row>
    <row r="841" spans="1:10" ht="12.75" customHeight="1">
      <c r="A841" s="478">
        <v>823</v>
      </c>
      <c r="B841" s="485" t="s">
        <v>189</v>
      </c>
      <c r="C841" s="486" t="s">
        <v>340</v>
      </c>
      <c r="D841" s="487" t="s">
        <v>11</v>
      </c>
      <c r="E841" s="487" t="s">
        <v>107</v>
      </c>
      <c r="F841" s="487" t="s">
        <v>343</v>
      </c>
      <c r="G841" s="487"/>
      <c r="H841" s="488">
        <f>H842+H848</f>
        <v>2461.5271000000002</v>
      </c>
      <c r="I841" s="489">
        <f>I842+I848</f>
        <v>2180.356</v>
      </c>
      <c r="J841" s="490">
        <f>J842+J848</f>
        <v>2180.356</v>
      </c>
    </row>
    <row r="842" spans="1:10" ht="12.75" customHeight="1">
      <c r="A842" s="478">
        <v>824</v>
      </c>
      <c r="B842" s="485" t="s">
        <v>190</v>
      </c>
      <c r="C842" s="486" t="s">
        <v>340</v>
      </c>
      <c r="D842" s="487" t="s">
        <v>11</v>
      </c>
      <c r="E842" s="487" t="s">
        <v>107</v>
      </c>
      <c r="F842" s="487" t="s">
        <v>344</v>
      </c>
      <c r="G842" s="487"/>
      <c r="H842" s="488">
        <f>H843</f>
        <v>2297.806</v>
      </c>
      <c r="I842" s="489">
        <f t="shared" si="87"/>
        <v>2180.356</v>
      </c>
      <c r="J842" s="490">
        <f t="shared" si="87"/>
        <v>2180.356</v>
      </c>
    </row>
    <row r="843" spans="1:10" ht="51" customHeight="1">
      <c r="A843" s="478">
        <v>825</v>
      </c>
      <c r="B843" s="485" t="s">
        <v>341</v>
      </c>
      <c r="C843" s="486" t="s">
        <v>340</v>
      </c>
      <c r="D843" s="487" t="s">
        <v>11</v>
      </c>
      <c r="E843" s="487" t="s">
        <v>107</v>
      </c>
      <c r="F843" s="487" t="s">
        <v>345</v>
      </c>
      <c r="G843" s="487"/>
      <c r="H843" s="488">
        <f>H844+H846</f>
        <v>2297.806</v>
      </c>
      <c r="I843" s="489">
        <f>I844+I846</f>
        <v>2180.356</v>
      </c>
      <c r="J843" s="490">
        <f>J844+J846</f>
        <v>2180.356</v>
      </c>
    </row>
    <row r="844" spans="1:10" ht="51" customHeight="1">
      <c r="A844" s="478">
        <v>826</v>
      </c>
      <c r="B844" s="491" t="s">
        <v>191</v>
      </c>
      <c r="C844" s="486" t="s">
        <v>340</v>
      </c>
      <c r="D844" s="487" t="s">
        <v>11</v>
      </c>
      <c r="E844" s="487" t="s">
        <v>107</v>
      </c>
      <c r="F844" s="487" t="s">
        <v>345</v>
      </c>
      <c r="G844" s="487" t="s">
        <v>180</v>
      </c>
      <c r="H844" s="488">
        <f>H845</f>
        <v>2263.83716</v>
      </c>
      <c r="I844" s="502">
        <f>I845</f>
        <v>2178.766</v>
      </c>
      <c r="J844" s="503">
        <f>J845</f>
        <v>2178.766</v>
      </c>
    </row>
    <row r="845" spans="1:10" ht="25.5" customHeight="1">
      <c r="A845" s="478">
        <v>827</v>
      </c>
      <c r="B845" s="485" t="s">
        <v>214</v>
      </c>
      <c r="C845" s="486" t="s">
        <v>340</v>
      </c>
      <c r="D845" s="487" t="s">
        <v>11</v>
      </c>
      <c r="E845" s="487" t="s">
        <v>107</v>
      </c>
      <c r="F845" s="487" t="s">
        <v>345</v>
      </c>
      <c r="G845" s="487" t="s">
        <v>129</v>
      </c>
      <c r="H845" s="488">
        <v>2263.83716</v>
      </c>
      <c r="I845" s="502">
        <v>2178.766</v>
      </c>
      <c r="J845" s="503">
        <v>2178.766</v>
      </c>
    </row>
    <row r="846" spans="1:10" ht="25.5" customHeight="1">
      <c r="A846" s="478">
        <v>828</v>
      </c>
      <c r="B846" s="491" t="s">
        <v>559</v>
      </c>
      <c r="C846" s="486" t="s">
        <v>340</v>
      </c>
      <c r="D846" s="487" t="s">
        <v>11</v>
      </c>
      <c r="E846" s="487" t="s">
        <v>107</v>
      </c>
      <c r="F846" s="487" t="s">
        <v>345</v>
      </c>
      <c r="G846" s="569" t="s">
        <v>193</v>
      </c>
      <c r="H846" s="566">
        <f>H847</f>
        <v>33.96884</v>
      </c>
      <c r="I846" s="567">
        <f>I847</f>
        <v>1.59</v>
      </c>
      <c r="J846" s="568">
        <f>J847</f>
        <v>1.59</v>
      </c>
    </row>
    <row r="847" spans="1:10" ht="25.5" customHeight="1">
      <c r="A847" s="478">
        <v>829</v>
      </c>
      <c r="B847" s="485" t="s">
        <v>237</v>
      </c>
      <c r="C847" s="486" t="s">
        <v>340</v>
      </c>
      <c r="D847" s="487" t="s">
        <v>11</v>
      </c>
      <c r="E847" s="487" t="s">
        <v>107</v>
      </c>
      <c r="F847" s="487" t="s">
        <v>345</v>
      </c>
      <c r="G847" s="569" t="s">
        <v>194</v>
      </c>
      <c r="H847" s="566">
        <f>3.31884+30.65</f>
        <v>33.96884</v>
      </c>
      <c r="I847" s="567">
        <v>1.59</v>
      </c>
      <c r="J847" s="568">
        <v>1.59</v>
      </c>
    </row>
    <row r="848" spans="1:10" ht="63.75" customHeight="1">
      <c r="A848" s="478">
        <v>830</v>
      </c>
      <c r="B848" s="512" t="s">
        <v>342</v>
      </c>
      <c r="C848" s="486" t="s">
        <v>340</v>
      </c>
      <c r="D848" s="487" t="s">
        <v>11</v>
      </c>
      <c r="E848" s="487" t="s">
        <v>107</v>
      </c>
      <c r="F848" s="487" t="s">
        <v>346</v>
      </c>
      <c r="G848" s="487"/>
      <c r="H848" s="488">
        <f>H849</f>
        <v>163.7211</v>
      </c>
      <c r="I848" s="502">
        <f>I849</f>
        <v>0</v>
      </c>
      <c r="J848" s="503">
        <f>J849</f>
        <v>0</v>
      </c>
    </row>
    <row r="849" spans="1:10" ht="38.25" customHeight="1">
      <c r="A849" s="478">
        <v>831</v>
      </c>
      <c r="B849" s="485" t="s">
        <v>664</v>
      </c>
      <c r="C849" s="486" t="s">
        <v>340</v>
      </c>
      <c r="D849" s="487" t="s">
        <v>11</v>
      </c>
      <c r="E849" s="487" t="s">
        <v>107</v>
      </c>
      <c r="F849" s="487" t="s">
        <v>665</v>
      </c>
      <c r="G849" s="487"/>
      <c r="H849" s="488">
        <f>H850+H853+H856+H859+H862+H868+H865</f>
        <v>163.7211</v>
      </c>
      <c r="I849" s="502">
        <f>I850+I853+I856+I859+I862+I868</f>
        <v>0</v>
      </c>
      <c r="J849" s="503">
        <f>J850+J853+J856+J859+J862+J868</f>
        <v>0</v>
      </c>
    </row>
    <row r="850" spans="1:10" ht="51" customHeight="1">
      <c r="A850" s="478">
        <v>832</v>
      </c>
      <c r="B850" s="485" t="s">
        <v>666</v>
      </c>
      <c r="C850" s="486" t="s">
        <v>340</v>
      </c>
      <c r="D850" s="487" t="s">
        <v>11</v>
      </c>
      <c r="E850" s="487" t="s">
        <v>107</v>
      </c>
      <c r="F850" s="487" t="s">
        <v>667</v>
      </c>
      <c r="G850" s="487"/>
      <c r="H850" s="488">
        <f aca="true" t="shared" si="88" ref="H850:J851">H851</f>
        <v>10</v>
      </c>
      <c r="I850" s="502">
        <f t="shared" si="88"/>
        <v>0</v>
      </c>
      <c r="J850" s="503">
        <f t="shared" si="88"/>
        <v>0</v>
      </c>
    </row>
    <row r="851" spans="1:10" ht="51" customHeight="1">
      <c r="A851" s="478">
        <v>833</v>
      </c>
      <c r="B851" s="491" t="s">
        <v>191</v>
      </c>
      <c r="C851" s="486" t="s">
        <v>340</v>
      </c>
      <c r="D851" s="487" t="s">
        <v>11</v>
      </c>
      <c r="E851" s="487" t="s">
        <v>107</v>
      </c>
      <c r="F851" s="487" t="s">
        <v>667</v>
      </c>
      <c r="G851" s="487" t="s">
        <v>180</v>
      </c>
      <c r="H851" s="488">
        <f t="shared" si="88"/>
        <v>10</v>
      </c>
      <c r="I851" s="502">
        <f t="shared" si="88"/>
        <v>0</v>
      </c>
      <c r="J851" s="503">
        <f t="shared" si="88"/>
        <v>0</v>
      </c>
    </row>
    <row r="852" spans="1:10" ht="25.5" customHeight="1">
      <c r="A852" s="478">
        <v>834</v>
      </c>
      <c r="B852" s="485" t="s">
        <v>214</v>
      </c>
      <c r="C852" s="486" t="s">
        <v>340</v>
      </c>
      <c r="D852" s="487" t="s">
        <v>11</v>
      </c>
      <c r="E852" s="487" t="s">
        <v>107</v>
      </c>
      <c r="F852" s="487" t="s">
        <v>667</v>
      </c>
      <c r="G852" s="487" t="s">
        <v>129</v>
      </c>
      <c r="H852" s="488">
        <v>10</v>
      </c>
      <c r="I852" s="502">
        <v>0</v>
      </c>
      <c r="J852" s="503">
        <v>0</v>
      </c>
    </row>
    <row r="853" spans="1:10" ht="51" customHeight="1">
      <c r="A853" s="478">
        <v>835</v>
      </c>
      <c r="B853" s="485" t="s">
        <v>668</v>
      </c>
      <c r="C853" s="486" t="s">
        <v>340</v>
      </c>
      <c r="D853" s="487" t="s">
        <v>11</v>
      </c>
      <c r="E853" s="487" t="s">
        <v>107</v>
      </c>
      <c r="F853" s="487" t="s">
        <v>669</v>
      </c>
      <c r="G853" s="487"/>
      <c r="H853" s="488">
        <f aca="true" t="shared" si="89" ref="H853:J854">H854</f>
        <v>10</v>
      </c>
      <c r="I853" s="502">
        <f t="shared" si="89"/>
        <v>0</v>
      </c>
      <c r="J853" s="503">
        <f t="shared" si="89"/>
        <v>0</v>
      </c>
    </row>
    <row r="854" spans="1:10" ht="51" customHeight="1">
      <c r="A854" s="478">
        <v>836</v>
      </c>
      <c r="B854" s="491" t="s">
        <v>191</v>
      </c>
      <c r="C854" s="486" t="s">
        <v>340</v>
      </c>
      <c r="D854" s="487" t="s">
        <v>11</v>
      </c>
      <c r="E854" s="487" t="s">
        <v>107</v>
      </c>
      <c r="F854" s="487" t="s">
        <v>669</v>
      </c>
      <c r="G854" s="487" t="s">
        <v>180</v>
      </c>
      <c r="H854" s="488">
        <f t="shared" si="89"/>
        <v>10</v>
      </c>
      <c r="I854" s="502">
        <f t="shared" si="89"/>
        <v>0</v>
      </c>
      <c r="J854" s="503">
        <f t="shared" si="89"/>
        <v>0</v>
      </c>
    </row>
    <row r="855" spans="1:10" ht="25.5" customHeight="1">
      <c r="A855" s="478">
        <v>837</v>
      </c>
      <c r="B855" s="485" t="s">
        <v>214</v>
      </c>
      <c r="C855" s="486" t="s">
        <v>340</v>
      </c>
      <c r="D855" s="487" t="s">
        <v>11</v>
      </c>
      <c r="E855" s="487" t="s">
        <v>107</v>
      </c>
      <c r="F855" s="487" t="s">
        <v>669</v>
      </c>
      <c r="G855" s="487" t="s">
        <v>129</v>
      </c>
      <c r="H855" s="488">
        <v>10</v>
      </c>
      <c r="I855" s="502">
        <v>0</v>
      </c>
      <c r="J855" s="503">
        <v>0</v>
      </c>
    </row>
    <row r="856" spans="1:10" ht="51" customHeight="1">
      <c r="A856" s="478">
        <v>838</v>
      </c>
      <c r="B856" s="485" t="s">
        <v>670</v>
      </c>
      <c r="C856" s="486" t="s">
        <v>340</v>
      </c>
      <c r="D856" s="487" t="s">
        <v>11</v>
      </c>
      <c r="E856" s="487" t="s">
        <v>107</v>
      </c>
      <c r="F856" s="487" t="s">
        <v>671</v>
      </c>
      <c r="G856" s="487"/>
      <c r="H856" s="488">
        <f aca="true" t="shared" si="90" ref="H856:J857">H857</f>
        <v>10</v>
      </c>
      <c r="I856" s="502">
        <f t="shared" si="90"/>
        <v>0</v>
      </c>
      <c r="J856" s="503">
        <f t="shared" si="90"/>
        <v>0</v>
      </c>
    </row>
    <row r="857" spans="1:10" ht="51" customHeight="1">
      <c r="A857" s="478">
        <v>839</v>
      </c>
      <c r="B857" s="491" t="s">
        <v>191</v>
      </c>
      <c r="C857" s="486" t="s">
        <v>340</v>
      </c>
      <c r="D857" s="487" t="s">
        <v>11</v>
      </c>
      <c r="E857" s="487" t="s">
        <v>107</v>
      </c>
      <c r="F857" s="487" t="s">
        <v>671</v>
      </c>
      <c r="G857" s="487" t="s">
        <v>180</v>
      </c>
      <c r="H857" s="488">
        <f t="shared" si="90"/>
        <v>10</v>
      </c>
      <c r="I857" s="502">
        <f t="shared" si="90"/>
        <v>0</v>
      </c>
      <c r="J857" s="503">
        <f t="shared" si="90"/>
        <v>0</v>
      </c>
    </row>
    <row r="858" spans="1:10" ht="25.5" customHeight="1">
      <c r="A858" s="478">
        <v>840</v>
      </c>
      <c r="B858" s="485" t="s">
        <v>214</v>
      </c>
      <c r="C858" s="486" t="s">
        <v>340</v>
      </c>
      <c r="D858" s="487" t="s">
        <v>11</v>
      </c>
      <c r="E858" s="487" t="s">
        <v>107</v>
      </c>
      <c r="F858" s="487" t="s">
        <v>671</v>
      </c>
      <c r="G858" s="487" t="s">
        <v>129</v>
      </c>
      <c r="H858" s="488">
        <v>10</v>
      </c>
      <c r="I858" s="502">
        <v>0</v>
      </c>
      <c r="J858" s="503">
        <v>0</v>
      </c>
    </row>
    <row r="859" spans="1:10" ht="51" customHeight="1">
      <c r="A859" s="478">
        <v>841</v>
      </c>
      <c r="B859" s="485" t="s">
        <v>672</v>
      </c>
      <c r="C859" s="486" t="s">
        <v>340</v>
      </c>
      <c r="D859" s="487" t="s">
        <v>11</v>
      </c>
      <c r="E859" s="487" t="s">
        <v>107</v>
      </c>
      <c r="F859" s="487" t="s">
        <v>673</v>
      </c>
      <c r="G859" s="487"/>
      <c r="H859" s="488">
        <f aca="true" t="shared" si="91" ref="H859:J860">H860</f>
        <v>10</v>
      </c>
      <c r="I859" s="502">
        <f t="shared" si="91"/>
        <v>0</v>
      </c>
      <c r="J859" s="503">
        <f t="shared" si="91"/>
        <v>0</v>
      </c>
    </row>
    <row r="860" spans="1:10" ht="51" customHeight="1">
      <c r="A860" s="478">
        <v>842</v>
      </c>
      <c r="B860" s="491" t="s">
        <v>191</v>
      </c>
      <c r="C860" s="486" t="s">
        <v>340</v>
      </c>
      <c r="D860" s="487" t="s">
        <v>11</v>
      </c>
      <c r="E860" s="487" t="s">
        <v>107</v>
      </c>
      <c r="F860" s="487" t="s">
        <v>673</v>
      </c>
      <c r="G860" s="487" t="s">
        <v>180</v>
      </c>
      <c r="H860" s="488">
        <f t="shared" si="91"/>
        <v>10</v>
      </c>
      <c r="I860" s="502">
        <f t="shared" si="91"/>
        <v>0</v>
      </c>
      <c r="J860" s="503">
        <f t="shared" si="91"/>
        <v>0</v>
      </c>
    </row>
    <row r="861" spans="1:10" ht="25.5" customHeight="1">
      <c r="A861" s="478">
        <v>843</v>
      </c>
      <c r="B861" s="485" t="s">
        <v>214</v>
      </c>
      <c r="C861" s="486" t="s">
        <v>340</v>
      </c>
      <c r="D861" s="487" t="s">
        <v>11</v>
      </c>
      <c r="E861" s="487" t="s">
        <v>107</v>
      </c>
      <c r="F861" s="487" t="s">
        <v>673</v>
      </c>
      <c r="G861" s="487" t="s">
        <v>129</v>
      </c>
      <c r="H861" s="488">
        <v>10</v>
      </c>
      <c r="I861" s="502">
        <v>0</v>
      </c>
      <c r="J861" s="503">
        <v>0</v>
      </c>
    </row>
    <row r="862" spans="1:10" ht="51" customHeight="1">
      <c r="A862" s="478">
        <v>844</v>
      </c>
      <c r="B862" s="485" t="s">
        <v>674</v>
      </c>
      <c r="C862" s="486" t="s">
        <v>340</v>
      </c>
      <c r="D862" s="487" t="s">
        <v>11</v>
      </c>
      <c r="E862" s="487" t="s">
        <v>107</v>
      </c>
      <c r="F862" s="487" t="s">
        <v>675</v>
      </c>
      <c r="G862" s="487"/>
      <c r="H862" s="488">
        <f aca="true" t="shared" si="92" ref="H862:J863">H863</f>
        <v>10</v>
      </c>
      <c r="I862" s="502">
        <f t="shared" si="92"/>
        <v>0</v>
      </c>
      <c r="J862" s="503">
        <f t="shared" si="92"/>
        <v>0</v>
      </c>
    </row>
    <row r="863" spans="1:10" ht="51" customHeight="1">
      <c r="A863" s="478">
        <v>845</v>
      </c>
      <c r="B863" s="491" t="s">
        <v>191</v>
      </c>
      <c r="C863" s="486" t="s">
        <v>340</v>
      </c>
      <c r="D863" s="487" t="s">
        <v>11</v>
      </c>
      <c r="E863" s="487" t="s">
        <v>107</v>
      </c>
      <c r="F863" s="487" t="s">
        <v>675</v>
      </c>
      <c r="G863" s="487" t="s">
        <v>180</v>
      </c>
      <c r="H863" s="488">
        <f t="shared" si="92"/>
        <v>10</v>
      </c>
      <c r="I863" s="502">
        <f t="shared" si="92"/>
        <v>0</v>
      </c>
      <c r="J863" s="503">
        <f t="shared" si="92"/>
        <v>0</v>
      </c>
    </row>
    <row r="864" spans="1:10" ht="25.5" customHeight="1">
      <c r="A864" s="478">
        <v>846</v>
      </c>
      <c r="B864" s="485" t="s">
        <v>214</v>
      </c>
      <c r="C864" s="486" t="s">
        <v>340</v>
      </c>
      <c r="D864" s="487" t="s">
        <v>11</v>
      </c>
      <c r="E864" s="487" t="s">
        <v>107</v>
      </c>
      <c r="F864" s="487" t="s">
        <v>675</v>
      </c>
      <c r="G864" s="487" t="s">
        <v>129</v>
      </c>
      <c r="H864" s="488">
        <v>10</v>
      </c>
      <c r="I864" s="502">
        <v>0</v>
      </c>
      <c r="J864" s="503">
        <v>0</v>
      </c>
    </row>
    <row r="865" spans="1:10" ht="51" customHeight="1">
      <c r="A865" s="478">
        <v>847</v>
      </c>
      <c r="B865" s="485" t="s">
        <v>676</v>
      </c>
      <c r="C865" s="486" t="s">
        <v>340</v>
      </c>
      <c r="D865" s="487" t="s">
        <v>11</v>
      </c>
      <c r="E865" s="487" t="s">
        <v>107</v>
      </c>
      <c r="F865" s="487" t="s">
        <v>677</v>
      </c>
      <c r="G865" s="487"/>
      <c r="H865" s="488">
        <f aca="true" t="shared" si="93" ref="H865:J866">H866</f>
        <v>103.7211</v>
      </c>
      <c r="I865" s="489">
        <f t="shared" si="93"/>
        <v>0</v>
      </c>
      <c r="J865" s="490">
        <f t="shared" si="93"/>
        <v>0</v>
      </c>
    </row>
    <row r="866" spans="1:10" ht="51" customHeight="1">
      <c r="A866" s="478">
        <v>848</v>
      </c>
      <c r="B866" s="491" t="s">
        <v>191</v>
      </c>
      <c r="C866" s="486" t="s">
        <v>340</v>
      </c>
      <c r="D866" s="487" t="s">
        <v>11</v>
      </c>
      <c r="E866" s="487" t="s">
        <v>107</v>
      </c>
      <c r="F866" s="487" t="s">
        <v>677</v>
      </c>
      <c r="G866" s="487" t="s">
        <v>180</v>
      </c>
      <c r="H866" s="488">
        <f t="shared" si="93"/>
        <v>103.7211</v>
      </c>
      <c r="I866" s="489">
        <f t="shared" si="93"/>
        <v>0</v>
      </c>
      <c r="J866" s="490">
        <f t="shared" si="93"/>
        <v>0</v>
      </c>
    </row>
    <row r="867" spans="1:10" ht="25.5" customHeight="1">
      <c r="A867" s="478">
        <v>849</v>
      </c>
      <c r="B867" s="485" t="s">
        <v>214</v>
      </c>
      <c r="C867" s="486" t="s">
        <v>340</v>
      </c>
      <c r="D867" s="487" t="s">
        <v>11</v>
      </c>
      <c r="E867" s="487" t="s">
        <v>107</v>
      </c>
      <c r="F867" s="487" t="s">
        <v>677</v>
      </c>
      <c r="G867" s="487" t="s">
        <v>129</v>
      </c>
      <c r="H867" s="488">
        <v>103.7211</v>
      </c>
      <c r="I867" s="489">
        <v>0</v>
      </c>
      <c r="J867" s="490">
        <v>0</v>
      </c>
    </row>
    <row r="868" spans="1:10" ht="51" customHeight="1">
      <c r="A868" s="478">
        <v>850</v>
      </c>
      <c r="B868" s="485" t="s">
        <v>678</v>
      </c>
      <c r="C868" s="486" t="s">
        <v>340</v>
      </c>
      <c r="D868" s="487" t="s">
        <v>11</v>
      </c>
      <c r="E868" s="487" t="s">
        <v>107</v>
      </c>
      <c r="F868" s="487" t="s">
        <v>679</v>
      </c>
      <c r="G868" s="487"/>
      <c r="H868" s="488">
        <f aca="true" t="shared" si="94" ref="H868:J869">H869</f>
        <v>10</v>
      </c>
      <c r="I868" s="502">
        <f t="shared" si="94"/>
        <v>0</v>
      </c>
      <c r="J868" s="503">
        <f t="shared" si="94"/>
        <v>0</v>
      </c>
    </row>
    <row r="869" spans="1:10" ht="51" customHeight="1">
      <c r="A869" s="478">
        <v>851</v>
      </c>
      <c r="B869" s="491" t="s">
        <v>191</v>
      </c>
      <c r="C869" s="486" t="s">
        <v>340</v>
      </c>
      <c r="D869" s="487" t="s">
        <v>11</v>
      </c>
      <c r="E869" s="487" t="s">
        <v>107</v>
      </c>
      <c r="F869" s="487" t="s">
        <v>679</v>
      </c>
      <c r="G869" s="487" t="s">
        <v>180</v>
      </c>
      <c r="H869" s="488">
        <f t="shared" si="94"/>
        <v>10</v>
      </c>
      <c r="I869" s="502">
        <f t="shared" si="94"/>
        <v>0</v>
      </c>
      <c r="J869" s="503">
        <f t="shared" si="94"/>
        <v>0</v>
      </c>
    </row>
    <row r="870" spans="1:10" ht="25.5" customHeight="1">
      <c r="A870" s="478">
        <v>852</v>
      </c>
      <c r="B870" s="485" t="s">
        <v>214</v>
      </c>
      <c r="C870" s="486" t="s">
        <v>340</v>
      </c>
      <c r="D870" s="487" t="s">
        <v>11</v>
      </c>
      <c r="E870" s="487" t="s">
        <v>107</v>
      </c>
      <c r="F870" s="487" t="s">
        <v>679</v>
      </c>
      <c r="G870" s="487" t="s">
        <v>129</v>
      </c>
      <c r="H870" s="488">
        <v>10</v>
      </c>
      <c r="I870" s="502">
        <v>0</v>
      </c>
      <c r="J870" s="503">
        <v>0</v>
      </c>
    </row>
    <row r="871" spans="1:10" ht="12.75" customHeight="1" thickBot="1">
      <c r="A871" s="478">
        <v>853</v>
      </c>
      <c r="B871" s="578" t="s">
        <v>232</v>
      </c>
      <c r="C871" s="579"/>
      <c r="D871" s="516"/>
      <c r="E871" s="516"/>
      <c r="F871" s="516"/>
      <c r="G871" s="516"/>
      <c r="H871" s="580"/>
      <c r="I871" s="517">
        <v>16295.6</v>
      </c>
      <c r="J871" s="518">
        <v>32975.749</v>
      </c>
    </row>
    <row r="872" spans="1:10" ht="13.5" customHeight="1" thickBot="1">
      <c r="A872" s="775" t="s">
        <v>134</v>
      </c>
      <c r="B872" s="776"/>
      <c r="C872" s="776"/>
      <c r="D872" s="776"/>
      <c r="E872" s="776"/>
      <c r="F872" s="776"/>
      <c r="G872" s="777"/>
      <c r="H872" s="745">
        <f>H19+H34+H166+H629+H647+H838</f>
        <v>1558229.88501</v>
      </c>
      <c r="I872" s="746">
        <f>I19+I34+I166+I629+I647+I838+I871</f>
        <v>1341663.5660399997</v>
      </c>
      <c r="J872" s="747">
        <f>J19+J34+J166+J629+J647+J838+J871</f>
        <v>1344704.35474</v>
      </c>
    </row>
    <row r="874" spans="8:10" ht="12.75">
      <c r="H874" s="748"/>
      <c r="I874" s="748"/>
      <c r="J874" s="748"/>
    </row>
    <row r="876" ht="12.75">
      <c r="H876" s="749"/>
    </row>
    <row r="878" ht="12.75">
      <c r="H878" s="749"/>
    </row>
    <row r="880" ht="12.75">
      <c r="H880" s="749"/>
    </row>
  </sheetData>
  <sheetProtection/>
  <autoFilter ref="A19:M872"/>
  <mergeCells count="3">
    <mergeCell ref="A12:H12"/>
    <mergeCell ref="A14:J14"/>
    <mergeCell ref="A872:G872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51"/>
  <sheetViews>
    <sheetView zoomScalePageLayoutView="0" workbookViewId="0" topLeftCell="A1123">
      <selection activeCell="G1149" sqref="G1149"/>
    </sheetView>
  </sheetViews>
  <sheetFormatPr defaultColWidth="9.00390625" defaultRowHeight="12.75"/>
  <cols>
    <col min="1" max="1" width="9.125" style="78" customWidth="1"/>
    <col min="2" max="2" width="70.875" style="78" customWidth="1"/>
    <col min="3" max="3" width="14.125" style="78" customWidth="1"/>
    <col min="4" max="6" width="9.125" style="78" customWidth="1"/>
    <col min="7" max="7" width="20.375" style="78" customWidth="1"/>
    <col min="8" max="8" width="19.00390625" style="78" customWidth="1"/>
    <col min="9" max="9" width="18.25390625" style="78" customWidth="1"/>
    <col min="10" max="10" width="12.125" style="78" bestFit="1" customWidth="1"/>
    <col min="11" max="16384" width="9.125" style="78" customWidth="1"/>
  </cols>
  <sheetData>
    <row r="1" spans="1:9" ht="15.75">
      <c r="A1" s="585"/>
      <c r="B1" s="585"/>
      <c r="C1" s="585"/>
      <c r="D1" s="585"/>
      <c r="E1" s="585"/>
      <c r="F1" s="585"/>
      <c r="G1" s="585"/>
      <c r="H1" s="585"/>
      <c r="I1" s="586" t="s">
        <v>1024</v>
      </c>
    </row>
    <row r="2" spans="1:9" ht="15.75">
      <c r="A2" s="585"/>
      <c r="B2" s="585"/>
      <c r="C2" s="585"/>
      <c r="D2" s="585"/>
      <c r="E2" s="585"/>
      <c r="F2" s="585"/>
      <c r="G2" s="585"/>
      <c r="H2" s="585"/>
      <c r="I2" s="587" t="s">
        <v>419</v>
      </c>
    </row>
    <row r="3" spans="1:9" ht="15.75">
      <c r="A3" s="585"/>
      <c r="B3" s="585"/>
      <c r="C3" s="585"/>
      <c r="D3" s="585"/>
      <c r="E3" s="585"/>
      <c r="F3" s="585"/>
      <c r="G3" s="585"/>
      <c r="H3" s="585"/>
      <c r="I3" s="588" t="s">
        <v>910</v>
      </c>
    </row>
    <row r="4" spans="1:9" ht="15.75">
      <c r="A4" s="585"/>
      <c r="B4" s="585"/>
      <c r="C4" s="585"/>
      <c r="D4" s="585"/>
      <c r="E4" s="585"/>
      <c r="F4" s="585"/>
      <c r="G4" s="585"/>
      <c r="H4" s="585"/>
      <c r="I4" s="588" t="s">
        <v>839</v>
      </c>
    </row>
    <row r="5" spans="1:9" ht="15.75">
      <c r="A5" s="585"/>
      <c r="B5" s="585"/>
      <c r="C5" s="585"/>
      <c r="D5" s="585"/>
      <c r="E5" s="585"/>
      <c r="F5" s="585"/>
      <c r="G5" s="585"/>
      <c r="H5" s="585"/>
      <c r="I5" s="587" t="s">
        <v>1101</v>
      </c>
    </row>
    <row r="6" spans="1:9" ht="12.75">
      <c r="A6" s="585"/>
      <c r="B6" s="585"/>
      <c r="C6" s="585"/>
      <c r="D6" s="585"/>
      <c r="E6" s="585"/>
      <c r="F6" s="585"/>
      <c r="G6" s="585"/>
      <c r="H6" s="585"/>
      <c r="I6" s="585"/>
    </row>
    <row r="7" spans="1:9" ht="15.75">
      <c r="A7" s="585"/>
      <c r="B7" s="589"/>
      <c r="C7" s="585"/>
      <c r="D7" s="585"/>
      <c r="E7" s="590"/>
      <c r="F7" s="585"/>
      <c r="G7" s="585"/>
      <c r="H7" s="585"/>
      <c r="I7" s="586" t="s">
        <v>701</v>
      </c>
    </row>
    <row r="8" spans="1:9" ht="15.75">
      <c r="A8" s="585"/>
      <c r="B8" s="591"/>
      <c r="C8" s="585"/>
      <c r="D8" s="585"/>
      <c r="E8" s="589"/>
      <c r="F8" s="585"/>
      <c r="G8" s="585"/>
      <c r="H8" s="585"/>
      <c r="I8" s="587" t="s">
        <v>419</v>
      </c>
    </row>
    <row r="9" spans="1:9" ht="15.75">
      <c r="A9" s="585"/>
      <c r="B9" s="591"/>
      <c r="C9" s="585"/>
      <c r="D9" s="585"/>
      <c r="E9" s="591"/>
      <c r="F9" s="585"/>
      <c r="G9" s="585"/>
      <c r="H9" s="585"/>
      <c r="I9" s="592" t="s">
        <v>725</v>
      </c>
    </row>
    <row r="10" spans="1:9" s="51" customFormat="1" ht="15.75">
      <c r="A10" s="593"/>
      <c r="B10" s="594"/>
      <c r="C10" s="593"/>
      <c r="D10" s="595"/>
      <c r="E10" s="596"/>
      <c r="F10" s="593"/>
      <c r="G10" s="593"/>
      <c r="H10" s="593"/>
      <c r="I10" s="592" t="s">
        <v>906</v>
      </c>
    </row>
    <row r="11" spans="1:9" s="51" customFormat="1" ht="12.75">
      <c r="A11" s="773"/>
      <c r="B11" s="773"/>
      <c r="C11" s="773"/>
      <c r="D11" s="773"/>
      <c r="E11" s="773"/>
      <c r="F11" s="773"/>
      <c r="G11" s="773"/>
      <c r="H11" s="593"/>
      <c r="I11" s="593"/>
    </row>
    <row r="12" spans="1:9" s="51" customFormat="1" ht="15.75">
      <c r="A12" s="593"/>
      <c r="B12" s="597"/>
      <c r="C12" s="598"/>
      <c r="D12" s="595"/>
      <c r="E12" s="599"/>
      <c r="F12" s="599"/>
      <c r="G12" s="593"/>
      <c r="H12" s="593"/>
      <c r="I12" s="593"/>
    </row>
    <row r="13" spans="1:9" s="51" customFormat="1" ht="42.75" customHeight="1">
      <c r="A13" s="774" t="s">
        <v>894</v>
      </c>
      <c r="B13" s="774"/>
      <c r="C13" s="774"/>
      <c r="D13" s="774"/>
      <c r="E13" s="774"/>
      <c r="F13" s="774"/>
      <c r="G13" s="774"/>
      <c r="H13" s="774"/>
      <c r="I13" s="774"/>
    </row>
    <row r="14" spans="1:9" s="51" customFormat="1" ht="12.75">
      <c r="A14" s="600"/>
      <c r="B14" s="600"/>
      <c r="C14" s="600"/>
      <c r="D14" s="600"/>
      <c r="E14" s="600"/>
      <c r="F14" s="600"/>
      <c r="G14" s="600"/>
      <c r="H14" s="593"/>
      <c r="I14" s="593"/>
    </row>
    <row r="15" spans="1:9" ht="13.5" thickBot="1">
      <c r="A15" s="585"/>
      <c r="B15" s="585"/>
      <c r="C15" s="585"/>
      <c r="D15" s="585"/>
      <c r="E15" s="585"/>
      <c r="F15" s="585"/>
      <c r="G15" s="585"/>
      <c r="H15" s="585"/>
      <c r="I15" s="601" t="s">
        <v>170</v>
      </c>
    </row>
    <row r="16" spans="1:9" s="51" customFormat="1" ht="26.25" thickBot="1">
      <c r="A16" s="602" t="s">
        <v>3</v>
      </c>
      <c r="B16" s="603" t="s">
        <v>479</v>
      </c>
      <c r="C16" s="604" t="s">
        <v>186</v>
      </c>
      <c r="D16" s="604" t="s">
        <v>86</v>
      </c>
      <c r="E16" s="604" t="s">
        <v>184</v>
      </c>
      <c r="F16" s="604" t="s">
        <v>185</v>
      </c>
      <c r="G16" s="605" t="s">
        <v>631</v>
      </c>
      <c r="H16" s="605" t="s">
        <v>791</v>
      </c>
      <c r="I16" s="605" t="s">
        <v>897</v>
      </c>
    </row>
    <row r="17" spans="1:9" s="51" customFormat="1" ht="13.5" thickBot="1">
      <c r="A17" s="606"/>
      <c r="B17" s="603">
        <v>1</v>
      </c>
      <c r="C17" s="604" t="s">
        <v>17</v>
      </c>
      <c r="D17" s="604" t="s">
        <v>20</v>
      </c>
      <c r="E17" s="604" t="s">
        <v>243</v>
      </c>
      <c r="F17" s="604" t="s">
        <v>244</v>
      </c>
      <c r="G17" s="607">
        <v>6</v>
      </c>
      <c r="H17" s="607">
        <v>7</v>
      </c>
      <c r="I17" s="608">
        <v>8</v>
      </c>
    </row>
    <row r="18" spans="1:9" s="51" customFormat="1" ht="12.75">
      <c r="A18" s="609">
        <v>1</v>
      </c>
      <c r="B18" s="610" t="s">
        <v>263</v>
      </c>
      <c r="C18" s="611" t="s">
        <v>362</v>
      </c>
      <c r="D18" s="612"/>
      <c r="E18" s="613"/>
      <c r="F18" s="613"/>
      <c r="G18" s="614">
        <f>G19+G255+G244</f>
        <v>940603.9410800001</v>
      </c>
      <c r="H18" s="614">
        <f>H19+H255+H244</f>
        <v>858464.926</v>
      </c>
      <c r="I18" s="615">
        <f>I19+I255+I244</f>
        <v>845215.4180000001</v>
      </c>
    </row>
    <row r="19" spans="1:9" s="51" customFormat="1" ht="25.5">
      <c r="A19" s="609">
        <v>2</v>
      </c>
      <c r="B19" s="616" t="s">
        <v>212</v>
      </c>
      <c r="C19" s="617" t="s">
        <v>363</v>
      </c>
      <c r="D19" s="617"/>
      <c r="E19" s="618"/>
      <c r="F19" s="618"/>
      <c r="G19" s="619">
        <f>G20+G37+G50+G59+G74+G91+G96+G105+G114+G127+G140+G149+G158+G173+G190+G203+G220+G225+G234+G239</f>
        <v>877357.4705</v>
      </c>
      <c r="H19" s="619">
        <f>H20+H37+H50+H59+H74+H91+H96+H105+H114+H127+H140+H149+H158+H173+H190+H203+H220+H225+H234+H239</f>
        <v>817990.9400000001</v>
      </c>
      <c r="I19" s="619">
        <f>I20+I37+I50+I59+I74+I91+I96+I105+I114+I127+I140+I149+I158+I173+I190+I203+I220+I225+I234+I239</f>
        <v>804174.3140000001</v>
      </c>
    </row>
    <row r="20" spans="1:9" s="51" customFormat="1" ht="51">
      <c r="A20" s="609">
        <v>3</v>
      </c>
      <c r="B20" s="621" t="s">
        <v>264</v>
      </c>
      <c r="C20" s="617" t="s">
        <v>364</v>
      </c>
      <c r="D20" s="617"/>
      <c r="E20" s="618"/>
      <c r="F20" s="618"/>
      <c r="G20" s="619">
        <f>G21+G25+G29+G33</f>
        <v>123104.885</v>
      </c>
      <c r="H20" s="619">
        <f>H21+H25+H29+H33</f>
        <v>108971.802</v>
      </c>
      <c r="I20" s="619">
        <f>I21+I25+I29+I33</f>
        <v>110812.46399999999</v>
      </c>
    </row>
    <row r="21" spans="1:9" s="51" customFormat="1" ht="38.25">
      <c r="A21" s="609">
        <v>4</v>
      </c>
      <c r="B21" s="621" t="s">
        <v>191</v>
      </c>
      <c r="C21" s="617" t="s">
        <v>364</v>
      </c>
      <c r="D21" s="617" t="s">
        <v>180</v>
      </c>
      <c r="E21" s="618"/>
      <c r="F21" s="618"/>
      <c r="G21" s="619">
        <f>G22</f>
        <v>15835.769</v>
      </c>
      <c r="H21" s="622">
        <f aca="true" t="shared" si="0" ref="H21:I23">H22</f>
        <v>14511.3</v>
      </c>
      <c r="I21" s="623">
        <f t="shared" si="0"/>
        <v>14511.3</v>
      </c>
    </row>
    <row r="22" spans="1:9" s="51" customFormat="1" ht="12.75">
      <c r="A22" s="609">
        <v>5</v>
      </c>
      <c r="B22" s="621" t="s">
        <v>206</v>
      </c>
      <c r="C22" s="617" t="s">
        <v>364</v>
      </c>
      <c r="D22" s="617" t="s">
        <v>147</v>
      </c>
      <c r="E22" s="618"/>
      <c r="F22" s="618"/>
      <c r="G22" s="619">
        <f>G23</f>
        <v>15835.769</v>
      </c>
      <c r="H22" s="622">
        <f t="shared" si="0"/>
        <v>14511.3</v>
      </c>
      <c r="I22" s="623">
        <f t="shared" si="0"/>
        <v>14511.3</v>
      </c>
    </row>
    <row r="23" spans="1:9" s="51" customFormat="1" ht="12.75">
      <c r="A23" s="609">
        <v>6</v>
      </c>
      <c r="B23" s="624" t="s">
        <v>56</v>
      </c>
      <c r="C23" s="617" t="s">
        <v>364</v>
      </c>
      <c r="D23" s="617" t="s">
        <v>147</v>
      </c>
      <c r="E23" s="618" t="s">
        <v>113</v>
      </c>
      <c r="F23" s="618" t="s">
        <v>8</v>
      </c>
      <c r="G23" s="619">
        <f>G24</f>
        <v>15835.769</v>
      </c>
      <c r="H23" s="622">
        <f t="shared" si="0"/>
        <v>14511.3</v>
      </c>
      <c r="I23" s="623">
        <f t="shared" si="0"/>
        <v>14511.3</v>
      </c>
    </row>
    <row r="24" spans="1:9" s="51" customFormat="1" ht="12.75">
      <c r="A24" s="609">
        <v>7</v>
      </c>
      <c r="B24" s="616" t="s">
        <v>58</v>
      </c>
      <c r="C24" s="617" t="s">
        <v>364</v>
      </c>
      <c r="D24" s="617" t="s">
        <v>147</v>
      </c>
      <c r="E24" s="618" t="s">
        <v>113</v>
      </c>
      <c r="F24" s="618" t="s">
        <v>11</v>
      </c>
      <c r="G24" s="619">
        <v>15835.769</v>
      </c>
      <c r="H24" s="619">
        <v>14511.3</v>
      </c>
      <c r="I24" s="620">
        <v>14511.3</v>
      </c>
    </row>
    <row r="25" spans="1:9" s="51" customFormat="1" ht="25.5">
      <c r="A25" s="609">
        <v>8</v>
      </c>
      <c r="B25" s="621" t="s">
        <v>559</v>
      </c>
      <c r="C25" s="617" t="s">
        <v>364</v>
      </c>
      <c r="D25" s="617" t="s">
        <v>193</v>
      </c>
      <c r="E25" s="618"/>
      <c r="F25" s="618"/>
      <c r="G25" s="619">
        <f>G26</f>
        <v>14226.701</v>
      </c>
      <c r="H25" s="622">
        <f aca="true" t="shared" si="1" ref="H25:I27">H26</f>
        <v>12535.019</v>
      </c>
      <c r="I25" s="623">
        <f t="shared" si="1"/>
        <v>12852.423</v>
      </c>
    </row>
    <row r="26" spans="1:9" s="51" customFormat="1" ht="25.5">
      <c r="A26" s="609">
        <v>9</v>
      </c>
      <c r="B26" s="621" t="s">
        <v>207</v>
      </c>
      <c r="C26" s="617" t="s">
        <v>364</v>
      </c>
      <c r="D26" s="617" t="s">
        <v>194</v>
      </c>
      <c r="E26" s="618"/>
      <c r="F26" s="618"/>
      <c r="G26" s="619">
        <f>G27</f>
        <v>14226.701</v>
      </c>
      <c r="H26" s="622">
        <f t="shared" si="1"/>
        <v>12535.019</v>
      </c>
      <c r="I26" s="623">
        <f t="shared" si="1"/>
        <v>12852.423</v>
      </c>
    </row>
    <row r="27" spans="1:9" s="51" customFormat="1" ht="12.75">
      <c r="A27" s="609">
        <v>10</v>
      </c>
      <c r="B27" s="624" t="s">
        <v>56</v>
      </c>
      <c r="C27" s="617" t="s">
        <v>364</v>
      </c>
      <c r="D27" s="617" t="s">
        <v>194</v>
      </c>
      <c r="E27" s="618" t="s">
        <v>113</v>
      </c>
      <c r="F27" s="618" t="s">
        <v>8</v>
      </c>
      <c r="G27" s="619">
        <f>G28</f>
        <v>14226.701</v>
      </c>
      <c r="H27" s="622">
        <f t="shared" si="1"/>
        <v>12535.019</v>
      </c>
      <c r="I27" s="623">
        <f t="shared" si="1"/>
        <v>12852.423</v>
      </c>
    </row>
    <row r="28" spans="1:9" s="51" customFormat="1" ht="12.75">
      <c r="A28" s="609">
        <v>11</v>
      </c>
      <c r="B28" s="616" t="s">
        <v>58</v>
      </c>
      <c r="C28" s="617" t="s">
        <v>364</v>
      </c>
      <c r="D28" s="617" t="s">
        <v>194</v>
      </c>
      <c r="E28" s="618" t="s">
        <v>113</v>
      </c>
      <c r="F28" s="618" t="s">
        <v>11</v>
      </c>
      <c r="G28" s="619">
        <f>14128.571+98.13</f>
        <v>14226.701</v>
      </c>
      <c r="H28" s="619">
        <v>12535.019</v>
      </c>
      <c r="I28" s="620">
        <v>12852.423</v>
      </c>
    </row>
    <row r="29" spans="1:9" s="51" customFormat="1" ht="25.5">
      <c r="A29" s="609">
        <v>12</v>
      </c>
      <c r="B29" s="624" t="s">
        <v>238</v>
      </c>
      <c r="C29" s="617" t="s">
        <v>364</v>
      </c>
      <c r="D29" s="617" t="s">
        <v>222</v>
      </c>
      <c r="E29" s="618"/>
      <c r="F29" s="618"/>
      <c r="G29" s="619">
        <f>G30</f>
        <v>93012.415</v>
      </c>
      <c r="H29" s="622">
        <f aca="true" t="shared" si="2" ref="H29:I35">H30</f>
        <v>81925.483</v>
      </c>
      <c r="I29" s="623">
        <f t="shared" si="2"/>
        <v>83448.741</v>
      </c>
    </row>
    <row r="30" spans="1:9" s="51" customFormat="1" ht="12.75">
      <c r="A30" s="609">
        <v>13</v>
      </c>
      <c r="B30" s="624" t="s">
        <v>233</v>
      </c>
      <c r="C30" s="617" t="s">
        <v>364</v>
      </c>
      <c r="D30" s="617" t="s">
        <v>223</v>
      </c>
      <c r="E30" s="618"/>
      <c r="F30" s="618"/>
      <c r="G30" s="619">
        <f>G31</f>
        <v>93012.415</v>
      </c>
      <c r="H30" s="622">
        <f t="shared" si="2"/>
        <v>81925.483</v>
      </c>
      <c r="I30" s="623">
        <f t="shared" si="2"/>
        <v>83448.741</v>
      </c>
    </row>
    <row r="31" spans="1:9" s="51" customFormat="1" ht="12.75">
      <c r="A31" s="609">
        <v>14</v>
      </c>
      <c r="B31" s="624" t="s">
        <v>56</v>
      </c>
      <c r="C31" s="617" t="s">
        <v>364</v>
      </c>
      <c r="D31" s="617" t="s">
        <v>223</v>
      </c>
      <c r="E31" s="618" t="s">
        <v>113</v>
      </c>
      <c r="F31" s="618" t="s">
        <v>8</v>
      </c>
      <c r="G31" s="619">
        <f>G32</f>
        <v>93012.415</v>
      </c>
      <c r="H31" s="622">
        <f t="shared" si="2"/>
        <v>81925.483</v>
      </c>
      <c r="I31" s="623">
        <f t="shared" si="2"/>
        <v>83448.741</v>
      </c>
    </row>
    <row r="32" spans="1:9" s="51" customFormat="1" ht="16.5" customHeight="1">
      <c r="A32" s="609">
        <v>15</v>
      </c>
      <c r="B32" s="616" t="s">
        <v>58</v>
      </c>
      <c r="C32" s="617" t="s">
        <v>364</v>
      </c>
      <c r="D32" s="617" t="s">
        <v>223</v>
      </c>
      <c r="E32" s="618" t="s">
        <v>113</v>
      </c>
      <c r="F32" s="618" t="s">
        <v>11</v>
      </c>
      <c r="G32" s="619">
        <f>92359.715+652.7</f>
        <v>93012.415</v>
      </c>
      <c r="H32" s="619">
        <v>81925.483</v>
      </c>
      <c r="I32" s="620">
        <v>83448.741</v>
      </c>
    </row>
    <row r="33" spans="1:9" s="51" customFormat="1" ht="12.75" customHeight="1">
      <c r="A33" s="609">
        <v>16</v>
      </c>
      <c r="B33" s="564" t="s">
        <v>195</v>
      </c>
      <c r="C33" s="617" t="s">
        <v>364</v>
      </c>
      <c r="D33" s="617" t="s">
        <v>196</v>
      </c>
      <c r="E33" s="618"/>
      <c r="F33" s="618"/>
      <c r="G33" s="619">
        <f>G34</f>
        <v>30</v>
      </c>
      <c r="H33" s="622">
        <f t="shared" si="2"/>
        <v>0</v>
      </c>
      <c r="I33" s="623">
        <f t="shared" si="2"/>
        <v>0</v>
      </c>
    </row>
    <row r="34" spans="1:9" s="51" customFormat="1" ht="12" customHeight="1">
      <c r="A34" s="609">
        <v>17</v>
      </c>
      <c r="B34" s="560" t="s">
        <v>197</v>
      </c>
      <c r="C34" s="617" t="s">
        <v>364</v>
      </c>
      <c r="D34" s="617" t="s">
        <v>198</v>
      </c>
      <c r="E34" s="618"/>
      <c r="F34" s="618"/>
      <c r="G34" s="619">
        <f>G35</f>
        <v>30</v>
      </c>
      <c r="H34" s="622">
        <f t="shared" si="2"/>
        <v>0</v>
      </c>
      <c r="I34" s="623">
        <f t="shared" si="2"/>
        <v>0</v>
      </c>
    </row>
    <row r="35" spans="1:9" s="51" customFormat="1" ht="9.75" customHeight="1">
      <c r="A35" s="609">
        <v>18</v>
      </c>
      <c r="B35" s="624" t="s">
        <v>56</v>
      </c>
      <c r="C35" s="617" t="s">
        <v>364</v>
      </c>
      <c r="D35" s="617" t="s">
        <v>198</v>
      </c>
      <c r="E35" s="618" t="s">
        <v>113</v>
      </c>
      <c r="F35" s="618" t="s">
        <v>8</v>
      </c>
      <c r="G35" s="619">
        <f>G36</f>
        <v>30</v>
      </c>
      <c r="H35" s="622">
        <f t="shared" si="2"/>
        <v>0</v>
      </c>
      <c r="I35" s="623">
        <f t="shared" si="2"/>
        <v>0</v>
      </c>
    </row>
    <row r="36" spans="1:9" s="51" customFormat="1" ht="12" customHeight="1">
      <c r="A36" s="609">
        <v>19</v>
      </c>
      <c r="B36" s="616" t="s">
        <v>58</v>
      </c>
      <c r="C36" s="617" t="s">
        <v>364</v>
      </c>
      <c r="D36" s="617" t="s">
        <v>198</v>
      </c>
      <c r="E36" s="618" t="s">
        <v>113</v>
      </c>
      <c r="F36" s="618" t="s">
        <v>11</v>
      </c>
      <c r="G36" s="619">
        <v>30</v>
      </c>
      <c r="H36" s="619">
        <v>0</v>
      </c>
      <c r="I36" s="620">
        <v>0</v>
      </c>
    </row>
    <row r="37" spans="1:9" s="51" customFormat="1" ht="51">
      <c r="A37" s="609">
        <v>20</v>
      </c>
      <c r="B37" s="621" t="s">
        <v>265</v>
      </c>
      <c r="C37" s="617" t="s">
        <v>365</v>
      </c>
      <c r="D37" s="617"/>
      <c r="E37" s="618"/>
      <c r="F37" s="618"/>
      <c r="G37" s="619">
        <f>G38+G42</f>
        <v>4763.287499999999</v>
      </c>
      <c r="H37" s="622">
        <f>H38+H42</f>
        <v>3923.2999999999997</v>
      </c>
      <c r="I37" s="623">
        <f>I38+I42</f>
        <v>4085.7000000000003</v>
      </c>
    </row>
    <row r="38" spans="1:9" s="51" customFormat="1" ht="38.25">
      <c r="A38" s="609">
        <v>21</v>
      </c>
      <c r="B38" s="621" t="s">
        <v>191</v>
      </c>
      <c r="C38" s="617" t="s">
        <v>365</v>
      </c>
      <c r="D38" s="617" t="s">
        <v>180</v>
      </c>
      <c r="E38" s="618"/>
      <c r="F38" s="618"/>
      <c r="G38" s="619">
        <f>G39</f>
        <v>19.04</v>
      </c>
      <c r="H38" s="622">
        <f aca="true" t="shared" si="3" ref="H38:I40">H39</f>
        <v>19.04</v>
      </c>
      <c r="I38" s="623">
        <f t="shared" si="3"/>
        <v>19.04</v>
      </c>
    </row>
    <row r="39" spans="1:9" s="51" customFormat="1" ht="12.75">
      <c r="A39" s="609">
        <v>22</v>
      </c>
      <c r="B39" s="621" t="s">
        <v>206</v>
      </c>
      <c r="C39" s="617" t="s">
        <v>365</v>
      </c>
      <c r="D39" s="617" t="s">
        <v>147</v>
      </c>
      <c r="E39" s="618"/>
      <c r="F39" s="618"/>
      <c r="G39" s="619">
        <f>G40</f>
        <v>19.04</v>
      </c>
      <c r="H39" s="622">
        <f t="shared" si="3"/>
        <v>19.04</v>
      </c>
      <c r="I39" s="623">
        <f t="shared" si="3"/>
        <v>19.04</v>
      </c>
    </row>
    <row r="40" spans="1:9" s="51" customFormat="1" ht="12.75">
      <c r="A40" s="609">
        <v>23</v>
      </c>
      <c r="B40" s="624" t="s">
        <v>56</v>
      </c>
      <c r="C40" s="617" t="s">
        <v>365</v>
      </c>
      <c r="D40" s="617" t="s">
        <v>147</v>
      </c>
      <c r="E40" s="618" t="s">
        <v>113</v>
      </c>
      <c r="F40" s="618" t="s">
        <v>8</v>
      </c>
      <c r="G40" s="619">
        <f>G41</f>
        <v>19.04</v>
      </c>
      <c r="H40" s="622">
        <f t="shared" si="3"/>
        <v>19.04</v>
      </c>
      <c r="I40" s="623">
        <f t="shared" si="3"/>
        <v>19.04</v>
      </c>
    </row>
    <row r="41" spans="1:9" s="51" customFormat="1" ht="12.75">
      <c r="A41" s="609">
        <v>24</v>
      </c>
      <c r="B41" s="616" t="s">
        <v>58</v>
      </c>
      <c r="C41" s="617" t="s">
        <v>365</v>
      </c>
      <c r="D41" s="617" t="s">
        <v>147</v>
      </c>
      <c r="E41" s="618" t="s">
        <v>113</v>
      </c>
      <c r="F41" s="618" t="s">
        <v>11</v>
      </c>
      <c r="G41" s="619">
        <v>19.04</v>
      </c>
      <c r="H41" s="619">
        <v>19.04</v>
      </c>
      <c r="I41" s="620">
        <v>19.04</v>
      </c>
    </row>
    <row r="42" spans="1:9" s="51" customFormat="1" ht="25.5">
      <c r="A42" s="609">
        <v>25</v>
      </c>
      <c r="B42" s="621" t="s">
        <v>559</v>
      </c>
      <c r="C42" s="617" t="s">
        <v>365</v>
      </c>
      <c r="D42" s="617" t="s">
        <v>193</v>
      </c>
      <c r="E42" s="618"/>
      <c r="F42" s="618"/>
      <c r="G42" s="619">
        <f>G43</f>
        <v>4744.2474999999995</v>
      </c>
      <c r="H42" s="622">
        <f>H43</f>
        <v>3904.2599999999998</v>
      </c>
      <c r="I42" s="623">
        <f>I43</f>
        <v>4066.6600000000003</v>
      </c>
    </row>
    <row r="43" spans="1:9" s="51" customFormat="1" ht="25.5">
      <c r="A43" s="609">
        <v>26</v>
      </c>
      <c r="B43" s="621" t="s">
        <v>207</v>
      </c>
      <c r="C43" s="617" t="s">
        <v>365</v>
      </c>
      <c r="D43" s="617" t="s">
        <v>194</v>
      </c>
      <c r="E43" s="618"/>
      <c r="F43" s="618"/>
      <c r="G43" s="619">
        <f>G44+G46+G48</f>
        <v>4744.2474999999995</v>
      </c>
      <c r="H43" s="622">
        <f>H44+H46+H48</f>
        <v>3904.2599999999998</v>
      </c>
      <c r="I43" s="623">
        <f>I44+I46+I48</f>
        <v>4066.6600000000003</v>
      </c>
    </row>
    <row r="44" spans="1:9" s="51" customFormat="1" ht="12.75">
      <c r="A44" s="609">
        <v>27</v>
      </c>
      <c r="B44" s="624" t="s">
        <v>56</v>
      </c>
      <c r="C44" s="617" t="s">
        <v>365</v>
      </c>
      <c r="D44" s="617" t="s">
        <v>194</v>
      </c>
      <c r="E44" s="618" t="s">
        <v>113</v>
      </c>
      <c r="F44" s="618" t="s">
        <v>8</v>
      </c>
      <c r="G44" s="619">
        <f>G45</f>
        <v>2055.93683</v>
      </c>
      <c r="H44" s="622">
        <f>H45</f>
        <v>1963.46</v>
      </c>
      <c r="I44" s="623">
        <f>I45</f>
        <v>2050.06</v>
      </c>
    </row>
    <row r="45" spans="1:9" s="51" customFormat="1" ht="12.75">
      <c r="A45" s="609">
        <v>28</v>
      </c>
      <c r="B45" s="616" t="s">
        <v>58</v>
      </c>
      <c r="C45" s="617" t="s">
        <v>365</v>
      </c>
      <c r="D45" s="617" t="s">
        <v>194</v>
      </c>
      <c r="E45" s="618" t="s">
        <v>113</v>
      </c>
      <c r="F45" s="618" t="s">
        <v>11</v>
      </c>
      <c r="G45" s="619">
        <f>1897.76+158.17683</f>
        <v>2055.93683</v>
      </c>
      <c r="H45" s="622">
        <v>1963.46</v>
      </c>
      <c r="I45" s="623">
        <v>2050.06</v>
      </c>
    </row>
    <row r="46" spans="1:9" s="51" customFormat="1" ht="12.75">
      <c r="A46" s="609">
        <v>29</v>
      </c>
      <c r="B46" s="624" t="s">
        <v>56</v>
      </c>
      <c r="C46" s="617" t="s">
        <v>365</v>
      </c>
      <c r="D46" s="617" t="s">
        <v>194</v>
      </c>
      <c r="E46" s="618" t="s">
        <v>113</v>
      </c>
      <c r="F46" s="618" t="s">
        <v>8</v>
      </c>
      <c r="G46" s="619">
        <f>G47</f>
        <v>2524.31067</v>
      </c>
      <c r="H46" s="622">
        <f>H47</f>
        <v>1770.6</v>
      </c>
      <c r="I46" s="623">
        <f>I47</f>
        <v>1839.7</v>
      </c>
    </row>
    <row r="47" spans="1:9" s="51" customFormat="1" ht="12.75">
      <c r="A47" s="609">
        <v>30</v>
      </c>
      <c r="B47" s="624" t="s">
        <v>60</v>
      </c>
      <c r="C47" s="617" t="s">
        <v>365</v>
      </c>
      <c r="D47" s="617" t="s">
        <v>194</v>
      </c>
      <c r="E47" s="618" t="s">
        <v>113</v>
      </c>
      <c r="F47" s="618" t="s">
        <v>151</v>
      </c>
      <c r="G47" s="619">
        <f>1719.2+39.61067+765.5</f>
        <v>2524.31067</v>
      </c>
      <c r="H47" s="622">
        <v>1770.6</v>
      </c>
      <c r="I47" s="623">
        <v>1839.7</v>
      </c>
    </row>
    <row r="48" spans="1:9" s="51" customFormat="1" ht="12.75">
      <c r="A48" s="609">
        <v>31</v>
      </c>
      <c r="B48" s="624" t="s">
        <v>56</v>
      </c>
      <c r="C48" s="617" t="s">
        <v>365</v>
      </c>
      <c r="D48" s="617" t="s">
        <v>194</v>
      </c>
      <c r="E48" s="618" t="s">
        <v>113</v>
      </c>
      <c r="F48" s="618" t="s">
        <v>8</v>
      </c>
      <c r="G48" s="619">
        <f>G49</f>
        <v>164</v>
      </c>
      <c r="H48" s="622">
        <f>H49</f>
        <v>170.2</v>
      </c>
      <c r="I48" s="623">
        <f>I49</f>
        <v>176.9</v>
      </c>
    </row>
    <row r="49" spans="1:9" s="51" customFormat="1" ht="12.75">
      <c r="A49" s="609">
        <v>32</v>
      </c>
      <c r="B49" s="624" t="s">
        <v>452</v>
      </c>
      <c r="C49" s="617" t="s">
        <v>365</v>
      </c>
      <c r="D49" s="617" t="s">
        <v>194</v>
      </c>
      <c r="E49" s="618" t="s">
        <v>113</v>
      </c>
      <c r="F49" s="618" t="s">
        <v>113</v>
      </c>
      <c r="G49" s="619">
        <v>164</v>
      </c>
      <c r="H49" s="622">
        <v>170.2</v>
      </c>
      <c r="I49" s="623">
        <v>176.9</v>
      </c>
    </row>
    <row r="50" spans="1:9" s="51" customFormat="1" ht="38.25">
      <c r="A50" s="609">
        <v>33</v>
      </c>
      <c r="B50" s="621" t="s">
        <v>268</v>
      </c>
      <c r="C50" s="617" t="s">
        <v>372</v>
      </c>
      <c r="D50" s="617"/>
      <c r="E50" s="618"/>
      <c r="F50" s="618"/>
      <c r="G50" s="619">
        <f>G51+G55</f>
        <v>2102.73</v>
      </c>
      <c r="H50" s="622">
        <f>H51+H55</f>
        <v>2102.73</v>
      </c>
      <c r="I50" s="623">
        <f>I51+I55</f>
        <v>2102.73</v>
      </c>
    </row>
    <row r="51" spans="1:9" s="51" customFormat="1" ht="38.25">
      <c r="A51" s="609">
        <v>34</v>
      </c>
      <c r="B51" s="621" t="s">
        <v>191</v>
      </c>
      <c r="C51" s="617" t="s">
        <v>372</v>
      </c>
      <c r="D51" s="617" t="s">
        <v>180</v>
      </c>
      <c r="E51" s="618"/>
      <c r="F51" s="618"/>
      <c r="G51" s="619">
        <f>G52</f>
        <v>670.53</v>
      </c>
      <c r="H51" s="622">
        <f aca="true" t="shared" si="4" ref="H51:I53">H52</f>
        <v>670.53</v>
      </c>
      <c r="I51" s="623">
        <f t="shared" si="4"/>
        <v>670.53</v>
      </c>
    </row>
    <row r="52" spans="1:9" s="51" customFormat="1" ht="12.75">
      <c r="A52" s="609">
        <v>35</v>
      </c>
      <c r="B52" s="621" t="s">
        <v>206</v>
      </c>
      <c r="C52" s="617" t="s">
        <v>372</v>
      </c>
      <c r="D52" s="617" t="s">
        <v>147</v>
      </c>
      <c r="E52" s="618"/>
      <c r="F52" s="618"/>
      <c r="G52" s="619">
        <f>G53</f>
        <v>670.53</v>
      </c>
      <c r="H52" s="622">
        <f t="shared" si="4"/>
        <v>670.53</v>
      </c>
      <c r="I52" s="623">
        <f t="shared" si="4"/>
        <v>670.53</v>
      </c>
    </row>
    <row r="53" spans="1:9" s="51" customFormat="1" ht="12.75">
      <c r="A53" s="609">
        <v>36</v>
      </c>
      <c r="B53" s="624" t="s">
        <v>56</v>
      </c>
      <c r="C53" s="617" t="s">
        <v>372</v>
      </c>
      <c r="D53" s="617" t="s">
        <v>147</v>
      </c>
      <c r="E53" s="618" t="s">
        <v>113</v>
      </c>
      <c r="F53" s="618" t="s">
        <v>8</v>
      </c>
      <c r="G53" s="619">
        <f>G54</f>
        <v>670.53</v>
      </c>
      <c r="H53" s="622">
        <f t="shared" si="4"/>
        <v>670.53</v>
      </c>
      <c r="I53" s="623">
        <f t="shared" si="4"/>
        <v>670.53</v>
      </c>
    </row>
    <row r="54" spans="1:9" s="51" customFormat="1" ht="12.75">
      <c r="A54" s="609">
        <v>37</v>
      </c>
      <c r="B54" s="624" t="s">
        <v>452</v>
      </c>
      <c r="C54" s="617" t="s">
        <v>372</v>
      </c>
      <c r="D54" s="617" t="s">
        <v>147</v>
      </c>
      <c r="E54" s="618" t="s">
        <v>113</v>
      </c>
      <c r="F54" s="618" t="s">
        <v>113</v>
      </c>
      <c r="G54" s="619">
        <v>670.53</v>
      </c>
      <c r="H54" s="619">
        <v>670.53</v>
      </c>
      <c r="I54" s="620">
        <v>670.53</v>
      </c>
    </row>
    <row r="55" spans="1:9" s="51" customFormat="1" ht="25.5">
      <c r="A55" s="609">
        <v>38</v>
      </c>
      <c r="B55" s="624" t="s">
        <v>238</v>
      </c>
      <c r="C55" s="617" t="s">
        <v>372</v>
      </c>
      <c r="D55" s="617" t="s">
        <v>222</v>
      </c>
      <c r="E55" s="618"/>
      <c r="F55" s="618"/>
      <c r="G55" s="619">
        <f>G56</f>
        <v>1432.2</v>
      </c>
      <c r="H55" s="622">
        <f aca="true" t="shared" si="5" ref="H55:I57">H56</f>
        <v>1432.2</v>
      </c>
      <c r="I55" s="623">
        <f t="shared" si="5"/>
        <v>1432.2</v>
      </c>
    </row>
    <row r="56" spans="1:9" s="51" customFormat="1" ht="12.75">
      <c r="A56" s="609">
        <v>39</v>
      </c>
      <c r="B56" s="624" t="s">
        <v>233</v>
      </c>
      <c r="C56" s="617" t="s">
        <v>372</v>
      </c>
      <c r="D56" s="617" t="s">
        <v>223</v>
      </c>
      <c r="E56" s="618"/>
      <c r="F56" s="618"/>
      <c r="G56" s="619">
        <f>G57</f>
        <v>1432.2</v>
      </c>
      <c r="H56" s="622">
        <f t="shared" si="5"/>
        <v>1432.2</v>
      </c>
      <c r="I56" s="623">
        <f t="shared" si="5"/>
        <v>1432.2</v>
      </c>
    </row>
    <row r="57" spans="1:9" s="51" customFormat="1" ht="12.75">
      <c r="A57" s="609">
        <v>40</v>
      </c>
      <c r="B57" s="624" t="s">
        <v>56</v>
      </c>
      <c r="C57" s="617" t="s">
        <v>372</v>
      </c>
      <c r="D57" s="617" t="s">
        <v>223</v>
      </c>
      <c r="E57" s="618" t="s">
        <v>113</v>
      </c>
      <c r="F57" s="618" t="s">
        <v>8</v>
      </c>
      <c r="G57" s="619">
        <f>G58</f>
        <v>1432.2</v>
      </c>
      <c r="H57" s="622">
        <f t="shared" si="5"/>
        <v>1432.2</v>
      </c>
      <c r="I57" s="623">
        <f t="shared" si="5"/>
        <v>1432.2</v>
      </c>
    </row>
    <row r="58" spans="1:9" s="51" customFormat="1" ht="12.75">
      <c r="A58" s="609">
        <v>41</v>
      </c>
      <c r="B58" s="624" t="s">
        <v>452</v>
      </c>
      <c r="C58" s="617" t="s">
        <v>372</v>
      </c>
      <c r="D58" s="617" t="s">
        <v>223</v>
      </c>
      <c r="E58" s="618" t="s">
        <v>113</v>
      </c>
      <c r="F58" s="618" t="s">
        <v>113</v>
      </c>
      <c r="G58" s="619">
        <v>1432.2</v>
      </c>
      <c r="H58" s="619">
        <v>1432.2</v>
      </c>
      <c r="I58" s="620">
        <v>1432.2</v>
      </c>
    </row>
    <row r="59" spans="1:9" s="51" customFormat="1" ht="51">
      <c r="A59" s="609">
        <v>42</v>
      </c>
      <c r="B59" s="625" t="s">
        <v>898</v>
      </c>
      <c r="C59" s="617" t="s">
        <v>831</v>
      </c>
      <c r="D59" s="617"/>
      <c r="E59" s="618"/>
      <c r="F59" s="618"/>
      <c r="G59" s="619">
        <f>G60+G70</f>
        <v>4806.24</v>
      </c>
      <c r="H59" s="619">
        <f>H60+H70</f>
        <v>4806.24</v>
      </c>
      <c r="I59" s="620">
        <f>I60+I70</f>
        <v>4806.24</v>
      </c>
    </row>
    <row r="60" spans="1:9" s="51" customFormat="1" ht="25.5">
      <c r="A60" s="609">
        <v>43</v>
      </c>
      <c r="B60" s="624" t="s">
        <v>238</v>
      </c>
      <c r="C60" s="617" t="s">
        <v>831</v>
      </c>
      <c r="D60" s="617" t="s">
        <v>222</v>
      </c>
      <c r="E60" s="618"/>
      <c r="F60" s="618"/>
      <c r="G60" s="619">
        <f>G61+G64+G67</f>
        <v>4779.496</v>
      </c>
      <c r="H60" s="619">
        <f>H61+H64+H67</f>
        <v>4779.496</v>
      </c>
      <c r="I60" s="620">
        <f>I61+I64+I67</f>
        <v>4779.496</v>
      </c>
    </row>
    <row r="61" spans="1:9" s="51" customFormat="1" ht="12.75">
      <c r="A61" s="609">
        <v>44</v>
      </c>
      <c r="B61" s="624" t="s">
        <v>233</v>
      </c>
      <c r="C61" s="617" t="s">
        <v>831</v>
      </c>
      <c r="D61" s="617" t="s">
        <v>223</v>
      </c>
      <c r="E61" s="618"/>
      <c r="F61" s="618"/>
      <c r="G61" s="619">
        <f aca="true" t="shared" si="6" ref="G61:I62">G62</f>
        <v>4644.496</v>
      </c>
      <c r="H61" s="619">
        <f t="shared" si="6"/>
        <v>4644.496</v>
      </c>
      <c r="I61" s="620">
        <f t="shared" si="6"/>
        <v>4644.496</v>
      </c>
    </row>
    <row r="62" spans="1:9" s="51" customFormat="1" ht="12.75">
      <c r="A62" s="609">
        <v>45</v>
      </c>
      <c r="B62" s="624" t="s">
        <v>56</v>
      </c>
      <c r="C62" s="617" t="s">
        <v>831</v>
      </c>
      <c r="D62" s="617" t="s">
        <v>223</v>
      </c>
      <c r="E62" s="618" t="s">
        <v>113</v>
      </c>
      <c r="F62" s="618" t="s">
        <v>8</v>
      </c>
      <c r="G62" s="619">
        <f t="shared" si="6"/>
        <v>4644.496</v>
      </c>
      <c r="H62" s="619">
        <f t="shared" si="6"/>
        <v>4644.496</v>
      </c>
      <c r="I62" s="620">
        <f t="shared" si="6"/>
        <v>4644.496</v>
      </c>
    </row>
    <row r="63" spans="1:9" s="51" customFormat="1" ht="12.75">
      <c r="A63" s="609">
        <v>46</v>
      </c>
      <c r="B63" s="624" t="s">
        <v>433</v>
      </c>
      <c r="C63" s="617" t="s">
        <v>831</v>
      </c>
      <c r="D63" s="617" t="s">
        <v>223</v>
      </c>
      <c r="E63" s="618" t="s">
        <v>113</v>
      </c>
      <c r="F63" s="618" t="s">
        <v>109</v>
      </c>
      <c r="G63" s="619">
        <v>4644.496</v>
      </c>
      <c r="H63" s="619">
        <v>4644.496</v>
      </c>
      <c r="I63" s="620">
        <v>4644.496</v>
      </c>
    </row>
    <row r="64" spans="1:9" s="51" customFormat="1" ht="12.75">
      <c r="A64" s="609">
        <v>47</v>
      </c>
      <c r="B64" s="624" t="s">
        <v>239</v>
      </c>
      <c r="C64" s="617" t="s">
        <v>831</v>
      </c>
      <c r="D64" s="617" t="s">
        <v>231</v>
      </c>
      <c r="E64" s="618"/>
      <c r="F64" s="618"/>
      <c r="G64" s="619">
        <f aca="true" t="shared" si="7" ref="G64:I65">G65</f>
        <v>80</v>
      </c>
      <c r="H64" s="619">
        <f t="shared" si="7"/>
        <v>80</v>
      </c>
      <c r="I64" s="620">
        <f t="shared" si="7"/>
        <v>80</v>
      </c>
    </row>
    <row r="65" spans="1:9" s="51" customFormat="1" ht="12.75">
      <c r="A65" s="609">
        <v>48</v>
      </c>
      <c r="B65" s="624" t="s">
        <v>56</v>
      </c>
      <c r="C65" s="617" t="s">
        <v>831</v>
      </c>
      <c r="D65" s="617" t="s">
        <v>231</v>
      </c>
      <c r="E65" s="618" t="s">
        <v>113</v>
      </c>
      <c r="F65" s="618" t="s">
        <v>8</v>
      </c>
      <c r="G65" s="619">
        <f t="shared" si="7"/>
        <v>80</v>
      </c>
      <c r="H65" s="619">
        <f t="shared" si="7"/>
        <v>80</v>
      </c>
      <c r="I65" s="620">
        <f t="shared" si="7"/>
        <v>80</v>
      </c>
    </row>
    <row r="66" spans="1:9" s="51" customFormat="1" ht="12.75">
      <c r="A66" s="609">
        <v>49</v>
      </c>
      <c r="B66" s="624" t="s">
        <v>433</v>
      </c>
      <c r="C66" s="617" t="s">
        <v>831</v>
      </c>
      <c r="D66" s="617" t="s">
        <v>231</v>
      </c>
      <c r="E66" s="618" t="s">
        <v>113</v>
      </c>
      <c r="F66" s="618" t="s">
        <v>109</v>
      </c>
      <c r="G66" s="619">
        <v>80</v>
      </c>
      <c r="H66" s="622">
        <v>80</v>
      </c>
      <c r="I66" s="623">
        <v>80</v>
      </c>
    </row>
    <row r="67" spans="1:9" s="51" customFormat="1" ht="51">
      <c r="A67" s="609">
        <v>50</v>
      </c>
      <c r="B67" s="624" t="s">
        <v>891</v>
      </c>
      <c r="C67" s="617" t="s">
        <v>831</v>
      </c>
      <c r="D67" s="617" t="s">
        <v>273</v>
      </c>
      <c r="E67" s="618"/>
      <c r="F67" s="618"/>
      <c r="G67" s="619">
        <f aca="true" t="shared" si="8" ref="G67:I68">G68</f>
        <v>55</v>
      </c>
      <c r="H67" s="619">
        <f t="shared" si="8"/>
        <v>55</v>
      </c>
      <c r="I67" s="620">
        <f t="shared" si="8"/>
        <v>55</v>
      </c>
    </row>
    <row r="68" spans="1:9" s="51" customFormat="1" ht="12.75">
      <c r="A68" s="609">
        <v>51</v>
      </c>
      <c r="B68" s="624" t="s">
        <v>56</v>
      </c>
      <c r="C68" s="617" t="s">
        <v>831</v>
      </c>
      <c r="D68" s="617" t="s">
        <v>273</v>
      </c>
      <c r="E68" s="618" t="s">
        <v>113</v>
      </c>
      <c r="F68" s="618" t="s">
        <v>8</v>
      </c>
      <c r="G68" s="619">
        <f t="shared" si="8"/>
        <v>55</v>
      </c>
      <c r="H68" s="619">
        <f t="shared" si="8"/>
        <v>55</v>
      </c>
      <c r="I68" s="620">
        <f t="shared" si="8"/>
        <v>55</v>
      </c>
    </row>
    <row r="69" spans="1:9" s="51" customFormat="1" ht="12.75">
      <c r="A69" s="609">
        <v>52</v>
      </c>
      <c r="B69" s="624" t="s">
        <v>433</v>
      </c>
      <c r="C69" s="617" t="s">
        <v>831</v>
      </c>
      <c r="D69" s="617" t="s">
        <v>273</v>
      </c>
      <c r="E69" s="618" t="s">
        <v>113</v>
      </c>
      <c r="F69" s="618" t="s">
        <v>109</v>
      </c>
      <c r="G69" s="619">
        <v>55</v>
      </c>
      <c r="H69" s="622">
        <v>55</v>
      </c>
      <c r="I69" s="623">
        <v>55</v>
      </c>
    </row>
    <row r="70" spans="1:9" s="51" customFormat="1" ht="12.75">
      <c r="A70" s="609">
        <v>53</v>
      </c>
      <c r="B70" s="624" t="s">
        <v>195</v>
      </c>
      <c r="C70" s="617" t="s">
        <v>831</v>
      </c>
      <c r="D70" s="617" t="s">
        <v>196</v>
      </c>
      <c r="E70" s="618"/>
      <c r="F70" s="618"/>
      <c r="G70" s="619">
        <f aca="true" t="shared" si="9" ref="G70:I72">G71</f>
        <v>26.744</v>
      </c>
      <c r="H70" s="619">
        <f t="shared" si="9"/>
        <v>26.744</v>
      </c>
      <c r="I70" s="620">
        <f t="shared" si="9"/>
        <v>26.744</v>
      </c>
    </row>
    <row r="71" spans="1:9" s="51" customFormat="1" ht="38.25">
      <c r="A71" s="609">
        <v>54</v>
      </c>
      <c r="B71" s="624" t="s">
        <v>565</v>
      </c>
      <c r="C71" s="617" t="s">
        <v>831</v>
      </c>
      <c r="D71" s="617" t="s">
        <v>208</v>
      </c>
      <c r="E71" s="618"/>
      <c r="F71" s="618"/>
      <c r="G71" s="619">
        <f t="shared" si="9"/>
        <v>26.744</v>
      </c>
      <c r="H71" s="619">
        <f t="shared" si="9"/>
        <v>26.744</v>
      </c>
      <c r="I71" s="620">
        <f t="shared" si="9"/>
        <v>26.744</v>
      </c>
    </row>
    <row r="72" spans="1:9" s="51" customFormat="1" ht="12.75">
      <c r="A72" s="609">
        <v>55</v>
      </c>
      <c r="B72" s="624" t="s">
        <v>56</v>
      </c>
      <c r="C72" s="617" t="s">
        <v>831</v>
      </c>
      <c r="D72" s="617" t="s">
        <v>208</v>
      </c>
      <c r="E72" s="618" t="s">
        <v>113</v>
      </c>
      <c r="F72" s="618" t="s">
        <v>8</v>
      </c>
      <c r="G72" s="619">
        <f t="shared" si="9"/>
        <v>26.744</v>
      </c>
      <c r="H72" s="619">
        <f t="shared" si="9"/>
        <v>26.744</v>
      </c>
      <c r="I72" s="620">
        <f t="shared" si="9"/>
        <v>26.744</v>
      </c>
    </row>
    <row r="73" spans="1:9" s="51" customFormat="1" ht="12.75">
      <c r="A73" s="609">
        <v>56</v>
      </c>
      <c r="B73" s="624" t="s">
        <v>433</v>
      </c>
      <c r="C73" s="617" t="s">
        <v>831</v>
      </c>
      <c r="D73" s="617" t="s">
        <v>208</v>
      </c>
      <c r="E73" s="618" t="s">
        <v>113</v>
      </c>
      <c r="F73" s="618" t="s">
        <v>109</v>
      </c>
      <c r="G73" s="619">
        <v>26.744</v>
      </c>
      <c r="H73" s="622">
        <v>26.744</v>
      </c>
      <c r="I73" s="623">
        <v>26.744</v>
      </c>
    </row>
    <row r="74" spans="1:9" s="51" customFormat="1" ht="51">
      <c r="A74" s="609">
        <v>57</v>
      </c>
      <c r="B74" s="621" t="s">
        <v>266</v>
      </c>
      <c r="C74" s="617" t="s">
        <v>368</v>
      </c>
      <c r="D74" s="617"/>
      <c r="E74" s="618"/>
      <c r="F74" s="618"/>
      <c r="G74" s="619">
        <f>G75+G79+G87+G83</f>
        <v>240305.80000000002</v>
      </c>
      <c r="H74" s="622">
        <f>H75+H79+H87+H83</f>
        <v>203207.37600000002</v>
      </c>
      <c r="I74" s="623">
        <f>I75+I79+I87+I83</f>
        <v>208125.68800000002</v>
      </c>
    </row>
    <row r="75" spans="1:9" s="51" customFormat="1" ht="38.25">
      <c r="A75" s="609">
        <v>58</v>
      </c>
      <c r="B75" s="621" t="s">
        <v>191</v>
      </c>
      <c r="C75" s="617" t="s">
        <v>368</v>
      </c>
      <c r="D75" s="617" t="s">
        <v>180</v>
      </c>
      <c r="E75" s="618"/>
      <c r="F75" s="618"/>
      <c r="G75" s="619">
        <f>G76</f>
        <v>46065.485</v>
      </c>
      <c r="H75" s="622">
        <f aca="true" t="shared" si="10" ref="H75:I77">H76</f>
        <v>42510.3</v>
      </c>
      <c r="I75" s="623">
        <f t="shared" si="10"/>
        <v>42510.3</v>
      </c>
    </row>
    <row r="76" spans="1:9" s="51" customFormat="1" ht="12.75">
      <c r="A76" s="609">
        <v>59</v>
      </c>
      <c r="B76" s="621" t="s">
        <v>206</v>
      </c>
      <c r="C76" s="617" t="s">
        <v>368</v>
      </c>
      <c r="D76" s="617" t="s">
        <v>147</v>
      </c>
      <c r="E76" s="618"/>
      <c r="F76" s="618"/>
      <c r="G76" s="619">
        <f>G77</f>
        <v>46065.485</v>
      </c>
      <c r="H76" s="622">
        <f t="shared" si="10"/>
        <v>42510.3</v>
      </c>
      <c r="I76" s="623">
        <f t="shared" si="10"/>
        <v>42510.3</v>
      </c>
    </row>
    <row r="77" spans="1:9" s="51" customFormat="1" ht="12.75">
      <c r="A77" s="609">
        <v>60</v>
      </c>
      <c r="B77" s="624" t="s">
        <v>56</v>
      </c>
      <c r="C77" s="617" t="s">
        <v>368</v>
      </c>
      <c r="D77" s="617" t="s">
        <v>147</v>
      </c>
      <c r="E77" s="618" t="s">
        <v>113</v>
      </c>
      <c r="F77" s="618" t="s">
        <v>8</v>
      </c>
      <c r="G77" s="619">
        <f>G78</f>
        <v>46065.485</v>
      </c>
      <c r="H77" s="622">
        <f t="shared" si="10"/>
        <v>42510.3</v>
      </c>
      <c r="I77" s="623">
        <f t="shared" si="10"/>
        <v>42510.3</v>
      </c>
    </row>
    <row r="78" spans="1:9" s="51" customFormat="1" ht="12.75">
      <c r="A78" s="609">
        <v>61</v>
      </c>
      <c r="B78" s="624" t="s">
        <v>60</v>
      </c>
      <c r="C78" s="617" t="s">
        <v>368</v>
      </c>
      <c r="D78" s="617" t="s">
        <v>147</v>
      </c>
      <c r="E78" s="618" t="s">
        <v>113</v>
      </c>
      <c r="F78" s="618" t="s">
        <v>151</v>
      </c>
      <c r="G78" s="619">
        <v>46065.485</v>
      </c>
      <c r="H78" s="619">
        <v>42510.3</v>
      </c>
      <c r="I78" s="620">
        <v>42510.3</v>
      </c>
    </row>
    <row r="79" spans="1:9" s="51" customFormat="1" ht="25.5">
      <c r="A79" s="609">
        <v>62</v>
      </c>
      <c r="B79" s="621" t="s">
        <v>559</v>
      </c>
      <c r="C79" s="617" t="s">
        <v>368</v>
      </c>
      <c r="D79" s="617" t="s">
        <v>193</v>
      </c>
      <c r="E79" s="618"/>
      <c r="F79" s="618"/>
      <c r="G79" s="619">
        <f>G80</f>
        <v>99560.328</v>
      </c>
      <c r="H79" s="622">
        <f aca="true" t="shared" si="11" ref="H79:I81">H80</f>
        <v>81394.691</v>
      </c>
      <c r="I79" s="623">
        <f t="shared" si="11"/>
        <v>83885.791</v>
      </c>
    </row>
    <row r="80" spans="1:9" s="51" customFormat="1" ht="25.5">
      <c r="A80" s="609">
        <v>63</v>
      </c>
      <c r="B80" s="621" t="s">
        <v>207</v>
      </c>
      <c r="C80" s="617" t="s">
        <v>368</v>
      </c>
      <c r="D80" s="617" t="s">
        <v>194</v>
      </c>
      <c r="E80" s="618"/>
      <c r="F80" s="618"/>
      <c r="G80" s="619">
        <f>G81</f>
        <v>99560.328</v>
      </c>
      <c r="H80" s="622">
        <f t="shared" si="11"/>
        <v>81394.691</v>
      </c>
      <c r="I80" s="623">
        <f t="shared" si="11"/>
        <v>83885.791</v>
      </c>
    </row>
    <row r="81" spans="1:9" s="51" customFormat="1" ht="12.75">
      <c r="A81" s="609">
        <v>64</v>
      </c>
      <c r="B81" s="624" t="s">
        <v>56</v>
      </c>
      <c r="C81" s="617" t="s">
        <v>368</v>
      </c>
      <c r="D81" s="617" t="s">
        <v>194</v>
      </c>
      <c r="E81" s="618" t="s">
        <v>113</v>
      </c>
      <c r="F81" s="618" t="s">
        <v>8</v>
      </c>
      <c r="G81" s="619">
        <f>G82</f>
        <v>99560.328</v>
      </c>
      <c r="H81" s="622">
        <f t="shared" si="11"/>
        <v>81394.691</v>
      </c>
      <c r="I81" s="623">
        <f t="shared" si="11"/>
        <v>83885.791</v>
      </c>
    </row>
    <row r="82" spans="1:9" s="51" customFormat="1" ht="12.75">
      <c r="A82" s="609">
        <v>65</v>
      </c>
      <c r="B82" s="624" t="s">
        <v>60</v>
      </c>
      <c r="C82" s="617" t="s">
        <v>368</v>
      </c>
      <c r="D82" s="617" t="s">
        <v>194</v>
      </c>
      <c r="E82" s="618" t="s">
        <v>113</v>
      </c>
      <c r="F82" s="618" t="s">
        <v>151</v>
      </c>
      <c r="G82" s="619">
        <f>97722.237+1492.287+345.804</f>
        <v>99560.328</v>
      </c>
      <c r="H82" s="622">
        <v>81394.691</v>
      </c>
      <c r="I82" s="623">
        <v>83885.791</v>
      </c>
    </row>
    <row r="83" spans="1:9" s="51" customFormat="1" ht="25.5">
      <c r="A83" s="609">
        <v>66</v>
      </c>
      <c r="B83" s="624" t="s">
        <v>238</v>
      </c>
      <c r="C83" s="617" t="s">
        <v>368</v>
      </c>
      <c r="D83" s="617" t="s">
        <v>222</v>
      </c>
      <c r="E83" s="618"/>
      <c r="F83" s="618"/>
      <c r="G83" s="619">
        <f>G84</f>
        <v>94568.71100000001</v>
      </c>
      <c r="H83" s="622">
        <f aca="true" t="shared" si="12" ref="H83:I85">H84</f>
        <v>79261.266</v>
      </c>
      <c r="I83" s="623">
        <f t="shared" si="12"/>
        <v>81688.478</v>
      </c>
    </row>
    <row r="84" spans="1:9" s="51" customFormat="1" ht="12.75">
      <c r="A84" s="609">
        <v>67</v>
      </c>
      <c r="B84" s="624" t="s">
        <v>233</v>
      </c>
      <c r="C84" s="617" t="s">
        <v>368</v>
      </c>
      <c r="D84" s="617" t="s">
        <v>223</v>
      </c>
      <c r="E84" s="618"/>
      <c r="F84" s="618"/>
      <c r="G84" s="619">
        <f>G85</f>
        <v>94568.71100000001</v>
      </c>
      <c r="H84" s="622">
        <f t="shared" si="12"/>
        <v>79261.266</v>
      </c>
      <c r="I84" s="623">
        <f t="shared" si="12"/>
        <v>81688.478</v>
      </c>
    </row>
    <row r="85" spans="1:9" s="51" customFormat="1" ht="12.75">
      <c r="A85" s="609">
        <v>68</v>
      </c>
      <c r="B85" s="624" t="s">
        <v>56</v>
      </c>
      <c r="C85" s="617" t="s">
        <v>368</v>
      </c>
      <c r="D85" s="617" t="s">
        <v>223</v>
      </c>
      <c r="E85" s="618" t="s">
        <v>113</v>
      </c>
      <c r="F85" s="618" t="s">
        <v>8</v>
      </c>
      <c r="G85" s="619">
        <f>G86</f>
        <v>94568.71100000001</v>
      </c>
      <c r="H85" s="622">
        <f t="shared" si="12"/>
        <v>79261.266</v>
      </c>
      <c r="I85" s="623">
        <f t="shared" si="12"/>
        <v>81688.478</v>
      </c>
    </row>
    <row r="86" spans="1:9" s="51" customFormat="1" ht="12.75">
      <c r="A86" s="609">
        <v>69</v>
      </c>
      <c r="B86" s="624" t="s">
        <v>60</v>
      </c>
      <c r="C86" s="617" t="s">
        <v>368</v>
      </c>
      <c r="D86" s="617" t="s">
        <v>223</v>
      </c>
      <c r="E86" s="618" t="s">
        <v>113</v>
      </c>
      <c r="F86" s="618" t="s">
        <v>151</v>
      </c>
      <c r="G86" s="619">
        <f>93186.445+1382.266</f>
        <v>94568.71100000001</v>
      </c>
      <c r="H86" s="622">
        <v>79261.266</v>
      </c>
      <c r="I86" s="623">
        <v>81688.478</v>
      </c>
    </row>
    <row r="87" spans="1:9" s="51" customFormat="1" ht="12.75">
      <c r="A87" s="609">
        <v>70</v>
      </c>
      <c r="B87" s="626" t="s">
        <v>195</v>
      </c>
      <c r="C87" s="617" t="s">
        <v>368</v>
      </c>
      <c r="D87" s="617" t="s">
        <v>196</v>
      </c>
      <c r="E87" s="618"/>
      <c r="F87" s="618"/>
      <c r="G87" s="619">
        <f>G88</f>
        <v>111.276</v>
      </c>
      <c r="H87" s="622">
        <f aca="true" t="shared" si="13" ref="H87:I89">H88</f>
        <v>41.119</v>
      </c>
      <c r="I87" s="623">
        <f t="shared" si="13"/>
        <v>41.119</v>
      </c>
    </row>
    <row r="88" spans="1:9" s="51" customFormat="1" ht="12.75">
      <c r="A88" s="609">
        <v>71</v>
      </c>
      <c r="B88" s="621" t="s">
        <v>197</v>
      </c>
      <c r="C88" s="617" t="s">
        <v>368</v>
      </c>
      <c r="D88" s="617" t="s">
        <v>198</v>
      </c>
      <c r="E88" s="618"/>
      <c r="F88" s="618"/>
      <c r="G88" s="619">
        <f>G89</f>
        <v>111.276</v>
      </c>
      <c r="H88" s="622">
        <f t="shared" si="13"/>
        <v>41.119</v>
      </c>
      <c r="I88" s="623">
        <f t="shared" si="13"/>
        <v>41.119</v>
      </c>
    </row>
    <row r="89" spans="1:9" s="51" customFormat="1" ht="12.75">
      <c r="A89" s="609">
        <v>72</v>
      </c>
      <c r="B89" s="624" t="s">
        <v>56</v>
      </c>
      <c r="C89" s="617" t="s">
        <v>368</v>
      </c>
      <c r="D89" s="617" t="s">
        <v>198</v>
      </c>
      <c r="E89" s="618" t="s">
        <v>113</v>
      </c>
      <c r="F89" s="618" t="s">
        <v>8</v>
      </c>
      <c r="G89" s="619">
        <f>G90</f>
        <v>111.276</v>
      </c>
      <c r="H89" s="622">
        <f t="shared" si="13"/>
        <v>41.119</v>
      </c>
      <c r="I89" s="623">
        <f t="shared" si="13"/>
        <v>41.119</v>
      </c>
    </row>
    <row r="90" spans="1:9" s="51" customFormat="1" ht="12.75">
      <c r="A90" s="609">
        <v>73</v>
      </c>
      <c r="B90" s="624" t="s">
        <v>60</v>
      </c>
      <c r="C90" s="617" t="s">
        <v>368</v>
      </c>
      <c r="D90" s="617" t="s">
        <v>198</v>
      </c>
      <c r="E90" s="618" t="s">
        <v>113</v>
      </c>
      <c r="F90" s="618" t="s">
        <v>151</v>
      </c>
      <c r="G90" s="619">
        <v>111.276</v>
      </c>
      <c r="H90" s="619">
        <v>41.119</v>
      </c>
      <c r="I90" s="620">
        <v>41.119</v>
      </c>
    </row>
    <row r="91" spans="1:9" s="51" customFormat="1" ht="51">
      <c r="A91" s="609">
        <v>74</v>
      </c>
      <c r="B91" s="621" t="s">
        <v>267</v>
      </c>
      <c r="C91" s="617" t="s">
        <v>369</v>
      </c>
      <c r="D91" s="617"/>
      <c r="E91" s="618"/>
      <c r="F91" s="618"/>
      <c r="G91" s="619">
        <f aca="true" t="shared" si="14" ref="G91:I92">G92</f>
        <v>28122.988</v>
      </c>
      <c r="H91" s="619">
        <f t="shared" si="14"/>
        <v>24497.192</v>
      </c>
      <c r="I91" s="619">
        <f t="shared" si="14"/>
        <v>24609.292</v>
      </c>
    </row>
    <row r="92" spans="1:9" s="51" customFormat="1" ht="25.5">
      <c r="A92" s="609">
        <v>75</v>
      </c>
      <c r="B92" s="624" t="s">
        <v>238</v>
      </c>
      <c r="C92" s="617" t="s">
        <v>369</v>
      </c>
      <c r="D92" s="617" t="s">
        <v>222</v>
      </c>
      <c r="E92" s="618"/>
      <c r="F92" s="618"/>
      <c r="G92" s="619">
        <f t="shared" si="14"/>
        <v>28122.988</v>
      </c>
      <c r="H92" s="619">
        <f t="shared" si="14"/>
        <v>24497.192</v>
      </c>
      <c r="I92" s="619">
        <f t="shared" si="14"/>
        <v>24609.292</v>
      </c>
    </row>
    <row r="93" spans="1:9" s="51" customFormat="1" ht="12.75">
      <c r="A93" s="609">
        <v>76</v>
      </c>
      <c r="B93" s="624" t="s">
        <v>233</v>
      </c>
      <c r="C93" s="617" t="s">
        <v>369</v>
      </c>
      <c r="D93" s="617" t="s">
        <v>223</v>
      </c>
      <c r="E93" s="618"/>
      <c r="F93" s="618"/>
      <c r="G93" s="619">
        <f aca="true" t="shared" si="15" ref="G93:I94">G94</f>
        <v>28122.988</v>
      </c>
      <c r="H93" s="619">
        <f t="shared" si="15"/>
        <v>24497.192</v>
      </c>
      <c r="I93" s="619">
        <f t="shared" si="15"/>
        <v>24609.292</v>
      </c>
    </row>
    <row r="94" spans="1:9" s="51" customFormat="1" ht="12.75">
      <c r="A94" s="609">
        <v>77</v>
      </c>
      <c r="B94" s="624" t="s">
        <v>56</v>
      </c>
      <c r="C94" s="617" t="s">
        <v>369</v>
      </c>
      <c r="D94" s="617" t="s">
        <v>223</v>
      </c>
      <c r="E94" s="618" t="s">
        <v>113</v>
      </c>
      <c r="F94" s="618" t="s">
        <v>8</v>
      </c>
      <c r="G94" s="619">
        <f t="shared" si="15"/>
        <v>28122.988</v>
      </c>
      <c r="H94" s="619">
        <f t="shared" si="15"/>
        <v>24497.192</v>
      </c>
      <c r="I94" s="619">
        <f t="shared" si="15"/>
        <v>24609.292</v>
      </c>
    </row>
    <row r="95" spans="1:9" s="51" customFormat="1" ht="12.75">
      <c r="A95" s="609">
        <v>78</v>
      </c>
      <c r="B95" s="624" t="s">
        <v>433</v>
      </c>
      <c r="C95" s="617" t="s">
        <v>369</v>
      </c>
      <c r="D95" s="617" t="s">
        <v>223</v>
      </c>
      <c r="E95" s="618" t="s">
        <v>113</v>
      </c>
      <c r="F95" s="618" t="s">
        <v>109</v>
      </c>
      <c r="G95" s="619">
        <f>27986.116+136.872</f>
        <v>28122.988</v>
      </c>
      <c r="H95" s="619">
        <v>24497.192</v>
      </c>
      <c r="I95" s="620">
        <v>24609.292</v>
      </c>
    </row>
    <row r="96" spans="1:9" s="51" customFormat="1" ht="63.75">
      <c r="A96" s="609">
        <v>79</v>
      </c>
      <c r="B96" s="621" t="s">
        <v>1016</v>
      </c>
      <c r="C96" s="617" t="s">
        <v>1017</v>
      </c>
      <c r="D96" s="617"/>
      <c r="E96" s="618"/>
      <c r="F96" s="618"/>
      <c r="G96" s="619">
        <f>G97+G101</f>
        <v>21233</v>
      </c>
      <c r="H96" s="619">
        <f>H97+H101</f>
        <v>21233</v>
      </c>
      <c r="I96" s="620">
        <f>I97+I101</f>
        <v>0</v>
      </c>
    </row>
    <row r="97" spans="1:9" s="51" customFormat="1" ht="38.25">
      <c r="A97" s="609">
        <v>80</v>
      </c>
      <c r="B97" s="621" t="s">
        <v>191</v>
      </c>
      <c r="C97" s="617" t="s">
        <v>1017</v>
      </c>
      <c r="D97" s="617" t="s">
        <v>180</v>
      </c>
      <c r="E97" s="618"/>
      <c r="F97" s="618"/>
      <c r="G97" s="619">
        <f>G98</f>
        <v>7733.864</v>
      </c>
      <c r="H97" s="622">
        <f aca="true" t="shared" si="16" ref="H97:I99">H98</f>
        <v>7733.864</v>
      </c>
      <c r="I97" s="623">
        <f t="shared" si="16"/>
        <v>0</v>
      </c>
    </row>
    <row r="98" spans="1:9" s="51" customFormat="1" ht="12.75">
      <c r="A98" s="609">
        <v>81</v>
      </c>
      <c r="B98" s="621" t="s">
        <v>206</v>
      </c>
      <c r="C98" s="617" t="s">
        <v>1017</v>
      </c>
      <c r="D98" s="617" t="s">
        <v>147</v>
      </c>
      <c r="E98" s="618"/>
      <c r="F98" s="618"/>
      <c r="G98" s="619">
        <f>G99</f>
        <v>7733.864</v>
      </c>
      <c r="H98" s="622">
        <f t="shared" si="16"/>
        <v>7733.864</v>
      </c>
      <c r="I98" s="623">
        <f t="shared" si="16"/>
        <v>0</v>
      </c>
    </row>
    <row r="99" spans="1:9" s="51" customFormat="1" ht="12.75">
      <c r="A99" s="609">
        <v>82</v>
      </c>
      <c r="B99" s="624" t="s">
        <v>56</v>
      </c>
      <c r="C99" s="617" t="s">
        <v>1017</v>
      </c>
      <c r="D99" s="617" t="s">
        <v>147</v>
      </c>
      <c r="E99" s="618" t="s">
        <v>113</v>
      </c>
      <c r="F99" s="618" t="s">
        <v>8</v>
      </c>
      <c r="G99" s="619">
        <f>G100</f>
        <v>7733.864</v>
      </c>
      <c r="H99" s="622">
        <f t="shared" si="16"/>
        <v>7733.864</v>
      </c>
      <c r="I99" s="623">
        <f t="shared" si="16"/>
        <v>0</v>
      </c>
    </row>
    <row r="100" spans="1:9" s="51" customFormat="1" ht="12.75">
      <c r="A100" s="609">
        <v>83</v>
      </c>
      <c r="B100" s="624" t="s">
        <v>60</v>
      </c>
      <c r="C100" s="617" t="s">
        <v>1017</v>
      </c>
      <c r="D100" s="617" t="s">
        <v>147</v>
      </c>
      <c r="E100" s="618" t="s">
        <v>113</v>
      </c>
      <c r="F100" s="618" t="s">
        <v>151</v>
      </c>
      <c r="G100" s="619">
        <v>7733.864</v>
      </c>
      <c r="H100" s="619">
        <v>7733.864</v>
      </c>
      <c r="I100" s="620">
        <v>0</v>
      </c>
    </row>
    <row r="101" spans="1:9" s="51" customFormat="1" ht="25.5">
      <c r="A101" s="609">
        <v>84</v>
      </c>
      <c r="B101" s="624" t="s">
        <v>238</v>
      </c>
      <c r="C101" s="617" t="s">
        <v>1017</v>
      </c>
      <c r="D101" s="617" t="s">
        <v>222</v>
      </c>
      <c r="E101" s="618"/>
      <c r="F101" s="618"/>
      <c r="G101" s="619">
        <f>G102</f>
        <v>13499.136</v>
      </c>
      <c r="H101" s="622">
        <f aca="true" t="shared" si="17" ref="H101:I103">H102</f>
        <v>13499.136</v>
      </c>
      <c r="I101" s="623">
        <f t="shared" si="17"/>
        <v>0</v>
      </c>
    </row>
    <row r="102" spans="1:9" s="51" customFormat="1" ht="12.75">
      <c r="A102" s="609">
        <v>85</v>
      </c>
      <c r="B102" s="624" t="s">
        <v>233</v>
      </c>
      <c r="C102" s="617" t="s">
        <v>1017</v>
      </c>
      <c r="D102" s="617" t="s">
        <v>223</v>
      </c>
      <c r="E102" s="618"/>
      <c r="F102" s="618"/>
      <c r="G102" s="619">
        <f>G103</f>
        <v>13499.136</v>
      </c>
      <c r="H102" s="622">
        <f t="shared" si="17"/>
        <v>13499.136</v>
      </c>
      <c r="I102" s="623">
        <f t="shared" si="17"/>
        <v>0</v>
      </c>
    </row>
    <row r="103" spans="1:9" s="51" customFormat="1" ht="12.75">
      <c r="A103" s="609">
        <v>86</v>
      </c>
      <c r="B103" s="624" t="s">
        <v>56</v>
      </c>
      <c r="C103" s="617" t="s">
        <v>1017</v>
      </c>
      <c r="D103" s="617" t="s">
        <v>223</v>
      </c>
      <c r="E103" s="618" t="s">
        <v>113</v>
      </c>
      <c r="F103" s="618" t="s">
        <v>8</v>
      </c>
      <c r="G103" s="619">
        <f>G104</f>
        <v>13499.136</v>
      </c>
      <c r="H103" s="622">
        <f t="shared" si="17"/>
        <v>13499.136</v>
      </c>
      <c r="I103" s="623">
        <f t="shared" si="17"/>
        <v>0</v>
      </c>
    </row>
    <row r="104" spans="1:9" s="51" customFormat="1" ht="12.75">
      <c r="A104" s="609">
        <v>87</v>
      </c>
      <c r="B104" s="624" t="s">
        <v>60</v>
      </c>
      <c r="C104" s="617" t="s">
        <v>1017</v>
      </c>
      <c r="D104" s="617" t="s">
        <v>223</v>
      </c>
      <c r="E104" s="618" t="s">
        <v>113</v>
      </c>
      <c r="F104" s="618" t="s">
        <v>151</v>
      </c>
      <c r="G104" s="619">
        <v>13499.136</v>
      </c>
      <c r="H104" s="622">
        <v>13499.136</v>
      </c>
      <c r="I104" s="623">
        <v>0</v>
      </c>
    </row>
    <row r="105" spans="1:9" s="51" customFormat="1" ht="89.25">
      <c r="A105" s="609">
        <v>88</v>
      </c>
      <c r="B105" s="627" t="s">
        <v>899</v>
      </c>
      <c r="C105" s="628" t="s">
        <v>712</v>
      </c>
      <c r="D105" s="628"/>
      <c r="E105" s="618"/>
      <c r="F105" s="629"/>
      <c r="G105" s="630">
        <f>G108+G112</f>
        <v>11422.800000000001</v>
      </c>
      <c r="H105" s="630">
        <f>H108+H112</f>
        <v>10848.5</v>
      </c>
      <c r="I105" s="631">
        <f>I108+I112</f>
        <v>11231.4</v>
      </c>
    </row>
    <row r="106" spans="1:9" s="51" customFormat="1" ht="25.5">
      <c r="A106" s="609">
        <v>89</v>
      </c>
      <c r="B106" s="621" t="s">
        <v>559</v>
      </c>
      <c r="C106" s="628" t="s">
        <v>712</v>
      </c>
      <c r="D106" s="628" t="s">
        <v>193</v>
      </c>
      <c r="E106" s="618"/>
      <c r="F106" s="629"/>
      <c r="G106" s="632">
        <f>G107</f>
        <v>2145.244</v>
      </c>
      <c r="H106" s="632">
        <f aca="true" t="shared" si="18" ref="H106:I108">H107</f>
        <v>2037.379</v>
      </c>
      <c r="I106" s="633">
        <f t="shared" si="18"/>
        <v>2109.276</v>
      </c>
    </row>
    <row r="107" spans="1:9" s="51" customFormat="1" ht="25.5">
      <c r="A107" s="609">
        <v>90</v>
      </c>
      <c r="B107" s="621" t="s">
        <v>207</v>
      </c>
      <c r="C107" s="628" t="s">
        <v>712</v>
      </c>
      <c r="D107" s="628" t="s">
        <v>194</v>
      </c>
      <c r="E107" s="618"/>
      <c r="F107" s="629"/>
      <c r="G107" s="632">
        <f>G108</f>
        <v>2145.244</v>
      </c>
      <c r="H107" s="632">
        <f t="shared" si="18"/>
        <v>2037.379</v>
      </c>
      <c r="I107" s="633">
        <f t="shared" si="18"/>
        <v>2109.276</v>
      </c>
    </row>
    <row r="108" spans="1:9" s="51" customFormat="1" ht="12.75">
      <c r="A108" s="609">
        <v>91</v>
      </c>
      <c r="B108" s="624" t="s">
        <v>139</v>
      </c>
      <c r="C108" s="628" t="s">
        <v>712</v>
      </c>
      <c r="D108" s="628" t="s">
        <v>194</v>
      </c>
      <c r="E108" s="618" t="s">
        <v>130</v>
      </c>
      <c r="F108" s="618" t="s">
        <v>8</v>
      </c>
      <c r="G108" s="630">
        <f>G109</f>
        <v>2145.244</v>
      </c>
      <c r="H108" s="630">
        <f t="shared" si="18"/>
        <v>2037.379</v>
      </c>
      <c r="I108" s="631">
        <f t="shared" si="18"/>
        <v>2109.276</v>
      </c>
    </row>
    <row r="109" spans="1:9" s="51" customFormat="1" ht="12.75">
      <c r="A109" s="609">
        <v>92</v>
      </c>
      <c r="B109" s="624" t="s">
        <v>141</v>
      </c>
      <c r="C109" s="628" t="s">
        <v>712</v>
      </c>
      <c r="D109" s="628" t="s">
        <v>194</v>
      </c>
      <c r="E109" s="618" t="s">
        <v>130</v>
      </c>
      <c r="F109" s="618" t="s">
        <v>109</v>
      </c>
      <c r="G109" s="630">
        <v>2145.244</v>
      </c>
      <c r="H109" s="622">
        <v>2037.379</v>
      </c>
      <c r="I109" s="623">
        <v>2109.276</v>
      </c>
    </row>
    <row r="110" spans="1:9" s="51" customFormat="1" ht="25.5">
      <c r="A110" s="609">
        <v>93</v>
      </c>
      <c r="B110" s="624" t="s">
        <v>238</v>
      </c>
      <c r="C110" s="628" t="s">
        <v>712</v>
      </c>
      <c r="D110" s="628" t="s">
        <v>222</v>
      </c>
      <c r="E110" s="618"/>
      <c r="F110" s="629"/>
      <c r="G110" s="630">
        <f>G111</f>
        <v>9277.556</v>
      </c>
      <c r="H110" s="630">
        <f aca="true" t="shared" si="19" ref="H110:I112">H111</f>
        <v>8811.121</v>
      </c>
      <c r="I110" s="631">
        <f t="shared" si="19"/>
        <v>9122.124</v>
      </c>
    </row>
    <row r="111" spans="1:9" s="51" customFormat="1" ht="12.75">
      <c r="A111" s="609">
        <v>94</v>
      </c>
      <c r="B111" s="624" t="s">
        <v>233</v>
      </c>
      <c r="C111" s="628" t="s">
        <v>712</v>
      </c>
      <c r="D111" s="628" t="s">
        <v>223</v>
      </c>
      <c r="E111" s="618"/>
      <c r="F111" s="629"/>
      <c r="G111" s="630">
        <f>G112</f>
        <v>9277.556</v>
      </c>
      <c r="H111" s="630">
        <f t="shared" si="19"/>
        <v>8811.121</v>
      </c>
      <c r="I111" s="631">
        <f t="shared" si="19"/>
        <v>9122.124</v>
      </c>
    </row>
    <row r="112" spans="1:9" s="51" customFormat="1" ht="18.75" customHeight="1">
      <c r="A112" s="609">
        <v>95</v>
      </c>
      <c r="B112" s="624" t="s">
        <v>139</v>
      </c>
      <c r="C112" s="628" t="s">
        <v>712</v>
      </c>
      <c r="D112" s="628" t="s">
        <v>223</v>
      </c>
      <c r="E112" s="618" t="s">
        <v>130</v>
      </c>
      <c r="F112" s="618" t="s">
        <v>8</v>
      </c>
      <c r="G112" s="630">
        <f>G113</f>
        <v>9277.556</v>
      </c>
      <c r="H112" s="630">
        <f t="shared" si="19"/>
        <v>8811.121</v>
      </c>
      <c r="I112" s="631">
        <f t="shared" si="19"/>
        <v>9122.124</v>
      </c>
    </row>
    <row r="113" spans="1:9" s="51" customFormat="1" ht="12.75">
      <c r="A113" s="609">
        <v>96</v>
      </c>
      <c r="B113" s="624" t="s">
        <v>141</v>
      </c>
      <c r="C113" s="628" t="s">
        <v>712</v>
      </c>
      <c r="D113" s="628" t="s">
        <v>223</v>
      </c>
      <c r="E113" s="618" t="s">
        <v>130</v>
      </c>
      <c r="F113" s="618" t="s">
        <v>109</v>
      </c>
      <c r="G113" s="630">
        <v>9277.556</v>
      </c>
      <c r="H113" s="622">
        <v>8811.121</v>
      </c>
      <c r="I113" s="623">
        <v>9122.124</v>
      </c>
    </row>
    <row r="114" spans="1:9" s="51" customFormat="1" ht="153">
      <c r="A114" s="609">
        <v>97</v>
      </c>
      <c r="B114" s="625" t="s">
        <v>580</v>
      </c>
      <c r="C114" s="617" t="s">
        <v>366</v>
      </c>
      <c r="D114" s="617"/>
      <c r="E114" s="618"/>
      <c r="F114" s="629"/>
      <c r="G114" s="619">
        <f>G115+G120+G123</f>
        <v>70402.73999999999</v>
      </c>
      <c r="H114" s="622">
        <f>H115+H120+H123</f>
        <v>65062.5</v>
      </c>
      <c r="I114" s="623">
        <f>I115+I120+I123</f>
        <v>65062.5</v>
      </c>
    </row>
    <row r="115" spans="1:9" s="51" customFormat="1" ht="38.25">
      <c r="A115" s="609">
        <v>98</v>
      </c>
      <c r="B115" s="621" t="s">
        <v>191</v>
      </c>
      <c r="C115" s="617" t="s">
        <v>366</v>
      </c>
      <c r="D115" s="617" t="s">
        <v>180</v>
      </c>
      <c r="E115" s="618"/>
      <c r="F115" s="629"/>
      <c r="G115" s="619">
        <f aca="true" t="shared" si="20" ref="G115:I116">G116</f>
        <v>11447.605</v>
      </c>
      <c r="H115" s="622">
        <f t="shared" si="20"/>
        <v>8824.478</v>
      </c>
      <c r="I115" s="623">
        <f t="shared" si="20"/>
        <v>8824.478</v>
      </c>
    </row>
    <row r="116" spans="1:9" s="51" customFormat="1" ht="12.75">
      <c r="A116" s="609">
        <v>99</v>
      </c>
      <c r="B116" s="621" t="s">
        <v>206</v>
      </c>
      <c r="C116" s="617" t="s">
        <v>366</v>
      </c>
      <c r="D116" s="617" t="s">
        <v>147</v>
      </c>
      <c r="E116" s="618"/>
      <c r="F116" s="629"/>
      <c r="G116" s="619">
        <f t="shared" si="20"/>
        <v>11447.605</v>
      </c>
      <c r="H116" s="622">
        <f t="shared" si="20"/>
        <v>8824.478</v>
      </c>
      <c r="I116" s="623">
        <f t="shared" si="20"/>
        <v>8824.478</v>
      </c>
    </row>
    <row r="117" spans="1:9" s="51" customFormat="1" ht="12.75">
      <c r="A117" s="609">
        <v>100</v>
      </c>
      <c r="B117" s="624" t="s">
        <v>56</v>
      </c>
      <c r="C117" s="617" t="s">
        <v>366</v>
      </c>
      <c r="D117" s="617" t="s">
        <v>147</v>
      </c>
      <c r="E117" s="618" t="s">
        <v>113</v>
      </c>
      <c r="F117" s="618" t="s">
        <v>8</v>
      </c>
      <c r="G117" s="619">
        <f>G118</f>
        <v>11447.605</v>
      </c>
      <c r="H117" s="622">
        <f>H118</f>
        <v>8824.478</v>
      </c>
      <c r="I117" s="623">
        <f>I118</f>
        <v>8824.478</v>
      </c>
    </row>
    <row r="118" spans="1:9" s="51" customFormat="1" ht="12.75">
      <c r="A118" s="609">
        <v>101</v>
      </c>
      <c r="B118" s="616" t="s">
        <v>58</v>
      </c>
      <c r="C118" s="617" t="s">
        <v>366</v>
      </c>
      <c r="D118" s="617" t="s">
        <v>147</v>
      </c>
      <c r="E118" s="618" t="s">
        <v>113</v>
      </c>
      <c r="F118" s="618" t="s">
        <v>11</v>
      </c>
      <c r="G118" s="619">
        <v>11447.605</v>
      </c>
      <c r="H118" s="619">
        <v>8824.478</v>
      </c>
      <c r="I118" s="620">
        <v>8824.478</v>
      </c>
    </row>
    <row r="119" spans="1:9" s="51" customFormat="1" ht="25.5">
      <c r="A119" s="609">
        <v>102</v>
      </c>
      <c r="B119" s="621" t="s">
        <v>559</v>
      </c>
      <c r="C119" s="617" t="s">
        <v>366</v>
      </c>
      <c r="D119" s="617" t="s">
        <v>193</v>
      </c>
      <c r="E119" s="618"/>
      <c r="F119" s="629"/>
      <c r="G119" s="619">
        <f aca="true" t="shared" si="21" ref="G119:I120">G120</f>
        <v>426.88</v>
      </c>
      <c r="H119" s="622">
        <f t="shared" si="21"/>
        <v>426.88</v>
      </c>
      <c r="I119" s="623">
        <f t="shared" si="21"/>
        <v>426.88</v>
      </c>
    </row>
    <row r="120" spans="1:9" s="51" customFormat="1" ht="25.5">
      <c r="A120" s="609">
        <v>103</v>
      </c>
      <c r="B120" s="621" t="s">
        <v>207</v>
      </c>
      <c r="C120" s="617" t="s">
        <v>366</v>
      </c>
      <c r="D120" s="617" t="s">
        <v>194</v>
      </c>
      <c r="E120" s="618"/>
      <c r="F120" s="629"/>
      <c r="G120" s="619">
        <f t="shared" si="21"/>
        <v>426.88</v>
      </c>
      <c r="H120" s="622">
        <f t="shared" si="21"/>
        <v>426.88</v>
      </c>
      <c r="I120" s="623">
        <f t="shared" si="21"/>
        <v>426.88</v>
      </c>
    </row>
    <row r="121" spans="1:9" s="51" customFormat="1" ht="12.75">
      <c r="A121" s="609">
        <v>104</v>
      </c>
      <c r="B121" s="624" t="s">
        <v>56</v>
      </c>
      <c r="C121" s="617" t="s">
        <v>366</v>
      </c>
      <c r="D121" s="617" t="s">
        <v>194</v>
      </c>
      <c r="E121" s="618" t="s">
        <v>113</v>
      </c>
      <c r="F121" s="618" t="s">
        <v>8</v>
      </c>
      <c r="G121" s="619">
        <f>G122</f>
        <v>426.88</v>
      </c>
      <c r="H121" s="622">
        <f>H122</f>
        <v>426.88</v>
      </c>
      <c r="I121" s="623">
        <f>H121</f>
        <v>426.88</v>
      </c>
    </row>
    <row r="122" spans="1:9" s="51" customFormat="1" ht="12.75">
      <c r="A122" s="609">
        <v>105</v>
      </c>
      <c r="B122" s="616" t="s">
        <v>58</v>
      </c>
      <c r="C122" s="617" t="s">
        <v>366</v>
      </c>
      <c r="D122" s="617" t="s">
        <v>194</v>
      </c>
      <c r="E122" s="618" t="s">
        <v>113</v>
      </c>
      <c r="F122" s="618" t="s">
        <v>11</v>
      </c>
      <c r="G122" s="619">
        <v>426.88</v>
      </c>
      <c r="H122" s="619">
        <v>426.88</v>
      </c>
      <c r="I122" s="620">
        <v>426.88</v>
      </c>
    </row>
    <row r="123" spans="1:9" s="51" customFormat="1" ht="25.5">
      <c r="A123" s="609">
        <v>106</v>
      </c>
      <c r="B123" s="624" t="s">
        <v>238</v>
      </c>
      <c r="C123" s="617" t="s">
        <v>366</v>
      </c>
      <c r="D123" s="617" t="s">
        <v>222</v>
      </c>
      <c r="E123" s="618"/>
      <c r="F123" s="618"/>
      <c r="G123" s="619">
        <f>G124</f>
        <v>58528.255</v>
      </c>
      <c r="H123" s="622">
        <f aca="true" t="shared" si="22" ref="H123:I125">H124</f>
        <v>55811.142</v>
      </c>
      <c r="I123" s="623">
        <f t="shared" si="22"/>
        <v>55811.142</v>
      </c>
    </row>
    <row r="124" spans="1:9" s="51" customFormat="1" ht="12.75">
      <c r="A124" s="609">
        <v>107</v>
      </c>
      <c r="B124" s="624" t="s">
        <v>233</v>
      </c>
      <c r="C124" s="617" t="s">
        <v>366</v>
      </c>
      <c r="D124" s="617" t="s">
        <v>223</v>
      </c>
      <c r="E124" s="618"/>
      <c r="F124" s="618"/>
      <c r="G124" s="619">
        <f>G125</f>
        <v>58528.255</v>
      </c>
      <c r="H124" s="622">
        <f t="shared" si="22"/>
        <v>55811.142</v>
      </c>
      <c r="I124" s="623">
        <f t="shared" si="22"/>
        <v>55811.142</v>
      </c>
    </row>
    <row r="125" spans="1:9" s="51" customFormat="1" ht="12.75">
      <c r="A125" s="609">
        <v>108</v>
      </c>
      <c r="B125" s="624" t="s">
        <v>56</v>
      </c>
      <c r="C125" s="617" t="s">
        <v>366</v>
      </c>
      <c r="D125" s="617" t="s">
        <v>223</v>
      </c>
      <c r="E125" s="618" t="s">
        <v>113</v>
      </c>
      <c r="F125" s="618" t="s">
        <v>8</v>
      </c>
      <c r="G125" s="619">
        <f>G126</f>
        <v>58528.255</v>
      </c>
      <c r="H125" s="622">
        <f t="shared" si="22"/>
        <v>55811.142</v>
      </c>
      <c r="I125" s="623">
        <f>I126</f>
        <v>55811.142</v>
      </c>
    </row>
    <row r="126" spans="1:9" s="51" customFormat="1" ht="12.75">
      <c r="A126" s="609">
        <v>109</v>
      </c>
      <c r="B126" s="616" t="s">
        <v>58</v>
      </c>
      <c r="C126" s="617" t="s">
        <v>366</v>
      </c>
      <c r="D126" s="617" t="s">
        <v>223</v>
      </c>
      <c r="E126" s="618" t="s">
        <v>113</v>
      </c>
      <c r="F126" s="618" t="s">
        <v>11</v>
      </c>
      <c r="G126" s="619">
        <v>58528.255</v>
      </c>
      <c r="H126" s="619">
        <v>55811.142</v>
      </c>
      <c r="I126" s="620">
        <v>55811.142</v>
      </c>
    </row>
    <row r="127" spans="1:9" s="51" customFormat="1" ht="165.75">
      <c r="A127" s="609">
        <v>110</v>
      </c>
      <c r="B127" s="625" t="s">
        <v>582</v>
      </c>
      <c r="C127" s="617" t="s">
        <v>371</v>
      </c>
      <c r="D127" s="617"/>
      <c r="E127" s="618"/>
      <c r="F127" s="618"/>
      <c r="G127" s="619">
        <f>G128+G136+G132</f>
        <v>58720.399999999994</v>
      </c>
      <c r="H127" s="622">
        <f>H128+H136+H132</f>
        <v>58720.399999999994</v>
      </c>
      <c r="I127" s="623">
        <f>I128+I136+I132</f>
        <v>58720.399999999994</v>
      </c>
    </row>
    <row r="128" spans="1:9" s="51" customFormat="1" ht="38.25">
      <c r="A128" s="609">
        <v>111</v>
      </c>
      <c r="B128" s="621" t="s">
        <v>191</v>
      </c>
      <c r="C128" s="617" t="s">
        <v>371</v>
      </c>
      <c r="D128" s="617" t="s">
        <v>180</v>
      </c>
      <c r="E128" s="618"/>
      <c r="F128" s="629"/>
      <c r="G128" s="619">
        <f aca="true" t="shared" si="23" ref="G128:I129">G129</f>
        <v>18006.407</v>
      </c>
      <c r="H128" s="622">
        <f t="shared" si="23"/>
        <v>18013.161</v>
      </c>
      <c r="I128" s="623">
        <f t="shared" si="23"/>
        <v>18013.161</v>
      </c>
    </row>
    <row r="129" spans="1:9" s="51" customFormat="1" ht="12.75">
      <c r="A129" s="609">
        <v>112</v>
      </c>
      <c r="B129" s="621" t="s">
        <v>206</v>
      </c>
      <c r="C129" s="617" t="s">
        <v>371</v>
      </c>
      <c r="D129" s="617" t="s">
        <v>147</v>
      </c>
      <c r="E129" s="618"/>
      <c r="F129" s="629"/>
      <c r="G129" s="619">
        <f t="shared" si="23"/>
        <v>18006.407</v>
      </c>
      <c r="H129" s="622">
        <f t="shared" si="23"/>
        <v>18013.161</v>
      </c>
      <c r="I129" s="623">
        <f t="shared" si="23"/>
        <v>18013.161</v>
      </c>
    </row>
    <row r="130" spans="1:9" s="51" customFormat="1" ht="12.75">
      <c r="A130" s="609">
        <v>113</v>
      </c>
      <c r="B130" s="624" t="s">
        <v>56</v>
      </c>
      <c r="C130" s="617" t="s">
        <v>371</v>
      </c>
      <c r="D130" s="617" t="s">
        <v>147</v>
      </c>
      <c r="E130" s="618" t="s">
        <v>113</v>
      </c>
      <c r="F130" s="618" t="s">
        <v>8</v>
      </c>
      <c r="G130" s="619">
        <f>G131</f>
        <v>18006.407</v>
      </c>
      <c r="H130" s="622">
        <f>H131</f>
        <v>18013.161</v>
      </c>
      <c r="I130" s="623">
        <f>H130</f>
        <v>18013.161</v>
      </c>
    </row>
    <row r="131" spans="1:9" s="51" customFormat="1" ht="12.75">
      <c r="A131" s="609">
        <v>114</v>
      </c>
      <c r="B131" s="624" t="s">
        <v>60</v>
      </c>
      <c r="C131" s="617" t="s">
        <v>371</v>
      </c>
      <c r="D131" s="617" t="s">
        <v>147</v>
      </c>
      <c r="E131" s="618" t="s">
        <v>113</v>
      </c>
      <c r="F131" s="618" t="s">
        <v>151</v>
      </c>
      <c r="G131" s="619">
        <v>18006.407</v>
      </c>
      <c r="H131" s="619">
        <v>18013.161</v>
      </c>
      <c r="I131" s="620">
        <v>18013.161</v>
      </c>
    </row>
    <row r="132" spans="1:9" s="51" customFormat="1" ht="25.5">
      <c r="A132" s="609">
        <v>115</v>
      </c>
      <c r="B132" s="621" t="s">
        <v>559</v>
      </c>
      <c r="C132" s="617" t="s">
        <v>371</v>
      </c>
      <c r="D132" s="617" t="s">
        <v>193</v>
      </c>
      <c r="E132" s="618"/>
      <c r="F132" s="618"/>
      <c r="G132" s="619">
        <f>G133</f>
        <v>121.098</v>
      </c>
      <c r="H132" s="622">
        <f aca="true" t="shared" si="24" ref="H132:I134">H133</f>
        <v>114.344</v>
      </c>
      <c r="I132" s="623">
        <f t="shared" si="24"/>
        <v>114.344</v>
      </c>
    </row>
    <row r="133" spans="1:9" s="51" customFormat="1" ht="25.5">
      <c r="A133" s="609">
        <v>116</v>
      </c>
      <c r="B133" s="621" t="s">
        <v>207</v>
      </c>
      <c r="C133" s="617" t="s">
        <v>371</v>
      </c>
      <c r="D133" s="617" t="s">
        <v>194</v>
      </c>
      <c r="E133" s="618"/>
      <c r="F133" s="618"/>
      <c r="G133" s="619">
        <f>G134</f>
        <v>121.098</v>
      </c>
      <c r="H133" s="622">
        <f t="shared" si="24"/>
        <v>114.344</v>
      </c>
      <c r="I133" s="623">
        <f t="shared" si="24"/>
        <v>114.344</v>
      </c>
    </row>
    <row r="134" spans="1:9" s="51" customFormat="1" ht="18" customHeight="1">
      <c r="A134" s="609">
        <v>117</v>
      </c>
      <c r="B134" s="624" t="s">
        <v>56</v>
      </c>
      <c r="C134" s="617" t="s">
        <v>371</v>
      </c>
      <c r="D134" s="617" t="s">
        <v>194</v>
      </c>
      <c r="E134" s="618" t="s">
        <v>113</v>
      </c>
      <c r="F134" s="618" t="s">
        <v>8</v>
      </c>
      <c r="G134" s="619">
        <f>G135</f>
        <v>121.098</v>
      </c>
      <c r="H134" s="622">
        <f t="shared" si="24"/>
        <v>114.344</v>
      </c>
      <c r="I134" s="623">
        <f t="shared" si="24"/>
        <v>114.344</v>
      </c>
    </row>
    <row r="135" spans="1:9" s="51" customFormat="1" ht="12.75">
      <c r="A135" s="609">
        <v>118</v>
      </c>
      <c r="B135" s="624" t="s">
        <v>60</v>
      </c>
      <c r="C135" s="617" t="s">
        <v>371</v>
      </c>
      <c r="D135" s="617" t="s">
        <v>194</v>
      </c>
      <c r="E135" s="618" t="s">
        <v>113</v>
      </c>
      <c r="F135" s="618" t="s">
        <v>151</v>
      </c>
      <c r="G135" s="619">
        <v>121.098</v>
      </c>
      <c r="H135" s="619">
        <v>114.344</v>
      </c>
      <c r="I135" s="620">
        <v>114.344</v>
      </c>
    </row>
    <row r="136" spans="1:9" s="51" customFormat="1" ht="25.5">
      <c r="A136" s="609">
        <v>119</v>
      </c>
      <c r="B136" s="624" t="s">
        <v>238</v>
      </c>
      <c r="C136" s="617" t="s">
        <v>371</v>
      </c>
      <c r="D136" s="617" t="s">
        <v>222</v>
      </c>
      <c r="E136" s="618"/>
      <c r="F136" s="618"/>
      <c r="G136" s="619">
        <f>G137</f>
        <v>40592.895</v>
      </c>
      <c r="H136" s="622">
        <f aca="true" t="shared" si="25" ref="H136:I138">H137</f>
        <v>40592.895</v>
      </c>
      <c r="I136" s="623">
        <f t="shared" si="25"/>
        <v>40592.895</v>
      </c>
    </row>
    <row r="137" spans="1:9" s="51" customFormat="1" ht="12.75">
      <c r="A137" s="609">
        <v>120</v>
      </c>
      <c r="B137" s="624" t="s">
        <v>233</v>
      </c>
      <c r="C137" s="617" t="s">
        <v>371</v>
      </c>
      <c r="D137" s="617" t="s">
        <v>223</v>
      </c>
      <c r="E137" s="618"/>
      <c r="F137" s="618"/>
      <c r="G137" s="619">
        <f>G138</f>
        <v>40592.895</v>
      </c>
      <c r="H137" s="622">
        <f t="shared" si="25"/>
        <v>40592.895</v>
      </c>
      <c r="I137" s="623">
        <f t="shared" si="25"/>
        <v>40592.895</v>
      </c>
    </row>
    <row r="138" spans="1:9" s="51" customFormat="1" ht="12.75">
      <c r="A138" s="609">
        <v>121</v>
      </c>
      <c r="B138" s="624" t="s">
        <v>56</v>
      </c>
      <c r="C138" s="617" t="s">
        <v>371</v>
      </c>
      <c r="D138" s="617" t="s">
        <v>223</v>
      </c>
      <c r="E138" s="618" t="s">
        <v>113</v>
      </c>
      <c r="F138" s="618" t="s">
        <v>8</v>
      </c>
      <c r="G138" s="619">
        <f>G139</f>
        <v>40592.895</v>
      </c>
      <c r="H138" s="622">
        <f t="shared" si="25"/>
        <v>40592.895</v>
      </c>
      <c r="I138" s="623">
        <f t="shared" si="25"/>
        <v>40592.895</v>
      </c>
    </row>
    <row r="139" spans="1:9" s="51" customFormat="1" ht="12.75">
      <c r="A139" s="609">
        <v>122</v>
      </c>
      <c r="B139" s="624" t="s">
        <v>60</v>
      </c>
      <c r="C139" s="617" t="s">
        <v>371</v>
      </c>
      <c r="D139" s="617" t="s">
        <v>223</v>
      </c>
      <c r="E139" s="618" t="s">
        <v>113</v>
      </c>
      <c r="F139" s="618" t="s">
        <v>151</v>
      </c>
      <c r="G139" s="619">
        <v>40592.895</v>
      </c>
      <c r="H139" s="619">
        <v>40592.895</v>
      </c>
      <c r="I139" s="620">
        <v>40592.895</v>
      </c>
    </row>
    <row r="140" spans="1:9" s="51" customFormat="1" ht="114.75">
      <c r="A140" s="609">
        <v>123</v>
      </c>
      <c r="B140" s="621" t="s">
        <v>525</v>
      </c>
      <c r="C140" s="617" t="s">
        <v>377</v>
      </c>
      <c r="D140" s="617"/>
      <c r="E140" s="617"/>
      <c r="F140" s="618"/>
      <c r="G140" s="619">
        <f>G141+G145</f>
        <v>713.4000000000001</v>
      </c>
      <c r="H140" s="622">
        <f>H141+H145</f>
        <v>713.4000000000001</v>
      </c>
      <c r="I140" s="623">
        <f>I141+I145</f>
        <v>713.4000000000001</v>
      </c>
    </row>
    <row r="141" spans="1:9" s="51" customFormat="1" ht="25.5">
      <c r="A141" s="609">
        <v>124</v>
      </c>
      <c r="B141" s="621" t="s">
        <v>559</v>
      </c>
      <c r="C141" s="617" t="s">
        <v>377</v>
      </c>
      <c r="D141" s="617" t="s">
        <v>193</v>
      </c>
      <c r="E141" s="617"/>
      <c r="F141" s="618"/>
      <c r="G141" s="619">
        <f aca="true" t="shared" si="26" ref="G141:I142">G142</f>
        <v>196.8</v>
      </c>
      <c r="H141" s="622">
        <f t="shared" si="26"/>
        <v>196.8</v>
      </c>
      <c r="I141" s="623">
        <f t="shared" si="26"/>
        <v>196.8</v>
      </c>
    </row>
    <row r="142" spans="1:9" s="51" customFormat="1" ht="25.5">
      <c r="A142" s="609">
        <v>125</v>
      </c>
      <c r="B142" s="621" t="s">
        <v>207</v>
      </c>
      <c r="C142" s="617" t="s">
        <v>377</v>
      </c>
      <c r="D142" s="617" t="s">
        <v>194</v>
      </c>
      <c r="E142" s="617"/>
      <c r="F142" s="618"/>
      <c r="G142" s="619">
        <f t="shared" si="26"/>
        <v>196.8</v>
      </c>
      <c r="H142" s="622">
        <f t="shared" si="26"/>
        <v>196.8</v>
      </c>
      <c r="I142" s="623">
        <f t="shared" si="26"/>
        <v>196.8</v>
      </c>
    </row>
    <row r="143" spans="1:9" s="51" customFormat="1" ht="12.75">
      <c r="A143" s="609">
        <v>126</v>
      </c>
      <c r="B143" s="624" t="s">
        <v>139</v>
      </c>
      <c r="C143" s="617" t="s">
        <v>377</v>
      </c>
      <c r="D143" s="617" t="s">
        <v>194</v>
      </c>
      <c r="E143" s="617">
        <v>10</v>
      </c>
      <c r="F143" s="618" t="s">
        <v>8</v>
      </c>
      <c r="G143" s="619">
        <f>G144</f>
        <v>196.8</v>
      </c>
      <c r="H143" s="622">
        <f>H144</f>
        <v>196.8</v>
      </c>
      <c r="I143" s="623">
        <f>H143</f>
        <v>196.8</v>
      </c>
    </row>
    <row r="144" spans="1:9" s="51" customFormat="1" ht="12.75">
      <c r="A144" s="609">
        <v>127</v>
      </c>
      <c r="B144" s="624" t="s">
        <v>141</v>
      </c>
      <c r="C144" s="617" t="s">
        <v>377</v>
      </c>
      <c r="D144" s="617" t="s">
        <v>194</v>
      </c>
      <c r="E144" s="617">
        <v>10</v>
      </c>
      <c r="F144" s="618" t="s">
        <v>109</v>
      </c>
      <c r="G144" s="619">
        <v>196.8</v>
      </c>
      <c r="H144" s="619">
        <v>196.8</v>
      </c>
      <c r="I144" s="620">
        <v>196.8</v>
      </c>
    </row>
    <row r="145" spans="1:9" s="51" customFormat="1" ht="25.5">
      <c r="A145" s="609">
        <v>128</v>
      </c>
      <c r="B145" s="624" t="s">
        <v>238</v>
      </c>
      <c r="C145" s="617" t="s">
        <v>377</v>
      </c>
      <c r="D145" s="617" t="s">
        <v>222</v>
      </c>
      <c r="E145" s="618"/>
      <c r="F145" s="618"/>
      <c r="G145" s="619">
        <f aca="true" t="shared" si="27" ref="G145:I146">G146</f>
        <v>516.6</v>
      </c>
      <c r="H145" s="622">
        <f t="shared" si="27"/>
        <v>516.6</v>
      </c>
      <c r="I145" s="623">
        <f t="shared" si="27"/>
        <v>516.6</v>
      </c>
    </row>
    <row r="146" spans="1:9" s="51" customFormat="1" ht="12.75">
      <c r="A146" s="609">
        <v>129</v>
      </c>
      <c r="B146" s="624" t="s">
        <v>233</v>
      </c>
      <c r="C146" s="617" t="s">
        <v>377</v>
      </c>
      <c r="D146" s="617" t="s">
        <v>223</v>
      </c>
      <c r="E146" s="618"/>
      <c r="F146" s="618"/>
      <c r="G146" s="619">
        <f t="shared" si="27"/>
        <v>516.6</v>
      </c>
      <c r="H146" s="622">
        <f t="shared" si="27"/>
        <v>516.6</v>
      </c>
      <c r="I146" s="623">
        <f t="shared" si="27"/>
        <v>516.6</v>
      </c>
    </row>
    <row r="147" spans="1:9" s="51" customFormat="1" ht="12.75">
      <c r="A147" s="609">
        <v>130</v>
      </c>
      <c r="B147" s="624" t="s">
        <v>139</v>
      </c>
      <c r="C147" s="617" t="s">
        <v>377</v>
      </c>
      <c r="D147" s="617" t="s">
        <v>223</v>
      </c>
      <c r="E147" s="617">
        <v>10</v>
      </c>
      <c r="F147" s="618" t="s">
        <v>8</v>
      </c>
      <c r="G147" s="619">
        <f>G148</f>
        <v>516.6</v>
      </c>
      <c r="H147" s="622">
        <f>H148</f>
        <v>516.6</v>
      </c>
      <c r="I147" s="623">
        <f>H147</f>
        <v>516.6</v>
      </c>
    </row>
    <row r="148" spans="1:9" s="51" customFormat="1" ht="12.75">
      <c r="A148" s="609">
        <v>131</v>
      </c>
      <c r="B148" s="624" t="s">
        <v>141</v>
      </c>
      <c r="C148" s="617" t="s">
        <v>377</v>
      </c>
      <c r="D148" s="617" t="s">
        <v>223</v>
      </c>
      <c r="E148" s="617">
        <v>10</v>
      </c>
      <c r="F148" s="618" t="s">
        <v>109</v>
      </c>
      <c r="G148" s="619">
        <v>516.6</v>
      </c>
      <c r="H148" s="619">
        <v>516.6</v>
      </c>
      <c r="I148" s="620">
        <v>516.6</v>
      </c>
    </row>
    <row r="149" spans="1:9" s="51" customFormat="1" ht="89.25">
      <c r="A149" s="609">
        <v>132</v>
      </c>
      <c r="B149" s="616" t="s">
        <v>524</v>
      </c>
      <c r="C149" s="617" t="s">
        <v>379</v>
      </c>
      <c r="D149" s="617"/>
      <c r="E149" s="629"/>
      <c r="F149" s="629"/>
      <c r="G149" s="619">
        <f>G150+G154</f>
        <v>6488.599999999999</v>
      </c>
      <c r="H149" s="619">
        <f>H150+H154</f>
        <v>7567.4</v>
      </c>
      <c r="I149" s="620">
        <f>I150+I154</f>
        <v>7567.4</v>
      </c>
    </row>
    <row r="150" spans="1:9" s="51" customFormat="1" ht="25.5">
      <c r="A150" s="609">
        <v>133</v>
      </c>
      <c r="B150" s="621" t="s">
        <v>559</v>
      </c>
      <c r="C150" s="617" t="s">
        <v>379</v>
      </c>
      <c r="D150" s="617" t="s">
        <v>193</v>
      </c>
      <c r="E150" s="629"/>
      <c r="F150" s="629"/>
      <c r="G150" s="619">
        <f aca="true" t="shared" si="28" ref="G150:I152">G151</f>
        <v>127.2</v>
      </c>
      <c r="H150" s="619">
        <f t="shared" si="28"/>
        <v>148.4</v>
      </c>
      <c r="I150" s="620">
        <f t="shared" si="28"/>
        <v>148.4</v>
      </c>
    </row>
    <row r="151" spans="1:9" s="51" customFormat="1" ht="25.5">
      <c r="A151" s="609">
        <v>134</v>
      </c>
      <c r="B151" s="621" t="s">
        <v>207</v>
      </c>
      <c r="C151" s="617" t="s">
        <v>379</v>
      </c>
      <c r="D151" s="617" t="s">
        <v>194</v>
      </c>
      <c r="E151" s="629"/>
      <c r="F151" s="629"/>
      <c r="G151" s="619">
        <f>G152</f>
        <v>127.2</v>
      </c>
      <c r="H151" s="619">
        <f t="shared" si="28"/>
        <v>148.4</v>
      </c>
      <c r="I151" s="620">
        <f t="shared" si="28"/>
        <v>148.4</v>
      </c>
    </row>
    <row r="152" spans="1:9" s="51" customFormat="1" ht="12.75">
      <c r="A152" s="609">
        <v>135</v>
      </c>
      <c r="B152" s="624" t="s">
        <v>139</v>
      </c>
      <c r="C152" s="617" t="s">
        <v>379</v>
      </c>
      <c r="D152" s="617" t="s">
        <v>194</v>
      </c>
      <c r="E152" s="617">
        <v>10</v>
      </c>
      <c r="F152" s="618" t="s">
        <v>8</v>
      </c>
      <c r="G152" s="619">
        <f>G153</f>
        <v>127.2</v>
      </c>
      <c r="H152" s="619">
        <f t="shared" si="28"/>
        <v>148.4</v>
      </c>
      <c r="I152" s="620">
        <f t="shared" si="28"/>
        <v>148.4</v>
      </c>
    </row>
    <row r="153" spans="1:9" s="51" customFormat="1" ht="12.75">
      <c r="A153" s="609">
        <v>136</v>
      </c>
      <c r="B153" s="634" t="s">
        <v>85</v>
      </c>
      <c r="C153" s="617" t="s">
        <v>379</v>
      </c>
      <c r="D153" s="617" t="s">
        <v>194</v>
      </c>
      <c r="E153" s="617">
        <v>10</v>
      </c>
      <c r="F153" s="618" t="s">
        <v>116</v>
      </c>
      <c r="G153" s="619">
        <v>127.2</v>
      </c>
      <c r="H153" s="622">
        <v>148.4</v>
      </c>
      <c r="I153" s="623">
        <v>148.4</v>
      </c>
    </row>
    <row r="154" spans="1:9" s="51" customFormat="1" ht="12.75">
      <c r="A154" s="609">
        <v>137</v>
      </c>
      <c r="B154" s="624" t="s">
        <v>227</v>
      </c>
      <c r="C154" s="617" t="s">
        <v>379</v>
      </c>
      <c r="D154" s="617" t="s">
        <v>215</v>
      </c>
      <c r="E154" s="629"/>
      <c r="F154" s="629"/>
      <c r="G154" s="619">
        <f aca="true" t="shared" si="29" ref="G154:I156">G155</f>
        <v>6361.4</v>
      </c>
      <c r="H154" s="619">
        <f t="shared" si="29"/>
        <v>7419</v>
      </c>
      <c r="I154" s="620">
        <f t="shared" si="29"/>
        <v>7419</v>
      </c>
    </row>
    <row r="155" spans="1:9" s="51" customFormat="1" ht="25.5">
      <c r="A155" s="609">
        <v>138</v>
      </c>
      <c r="B155" s="624" t="s">
        <v>235</v>
      </c>
      <c r="C155" s="617" t="s">
        <v>379</v>
      </c>
      <c r="D155" s="617" t="s">
        <v>236</v>
      </c>
      <c r="E155" s="629"/>
      <c r="F155" s="629"/>
      <c r="G155" s="619">
        <f t="shared" si="29"/>
        <v>6361.4</v>
      </c>
      <c r="H155" s="619">
        <f t="shared" si="29"/>
        <v>7419</v>
      </c>
      <c r="I155" s="620">
        <f t="shared" si="29"/>
        <v>7419</v>
      </c>
    </row>
    <row r="156" spans="1:9" s="51" customFormat="1" ht="12.75">
      <c r="A156" s="609">
        <v>139</v>
      </c>
      <c r="B156" s="624" t="s">
        <v>139</v>
      </c>
      <c r="C156" s="617" t="s">
        <v>379</v>
      </c>
      <c r="D156" s="617" t="s">
        <v>236</v>
      </c>
      <c r="E156" s="617">
        <v>10</v>
      </c>
      <c r="F156" s="618" t="s">
        <v>8</v>
      </c>
      <c r="G156" s="619">
        <f>G157</f>
        <v>6361.4</v>
      </c>
      <c r="H156" s="619">
        <f t="shared" si="29"/>
        <v>7419</v>
      </c>
      <c r="I156" s="620">
        <f t="shared" si="29"/>
        <v>7419</v>
      </c>
    </row>
    <row r="157" spans="1:9" s="51" customFormat="1" ht="12.75">
      <c r="A157" s="609">
        <v>140</v>
      </c>
      <c r="B157" s="634" t="s">
        <v>85</v>
      </c>
      <c r="C157" s="617" t="s">
        <v>379</v>
      </c>
      <c r="D157" s="617" t="s">
        <v>236</v>
      </c>
      <c r="E157" s="617">
        <v>10</v>
      </c>
      <c r="F157" s="618" t="s">
        <v>116</v>
      </c>
      <c r="G157" s="619">
        <v>6361.4</v>
      </c>
      <c r="H157" s="619">
        <v>7419</v>
      </c>
      <c r="I157" s="620">
        <v>7419</v>
      </c>
    </row>
    <row r="158" spans="1:9" s="51" customFormat="1" ht="165.75">
      <c r="A158" s="609">
        <v>141</v>
      </c>
      <c r="B158" s="621" t="s">
        <v>583</v>
      </c>
      <c r="C158" s="617" t="s">
        <v>370</v>
      </c>
      <c r="D158" s="617"/>
      <c r="E158" s="618"/>
      <c r="F158" s="618"/>
      <c r="G158" s="619">
        <f>G159+G164+G168</f>
        <v>177265.3</v>
      </c>
      <c r="H158" s="622">
        <f>H159+H164+H168</f>
        <v>181051.1</v>
      </c>
      <c r="I158" s="623">
        <f>I159+I164+I168</f>
        <v>181051.1</v>
      </c>
    </row>
    <row r="159" spans="1:9" s="51" customFormat="1" ht="38.25">
      <c r="A159" s="609">
        <v>142</v>
      </c>
      <c r="B159" s="621" t="s">
        <v>191</v>
      </c>
      <c r="C159" s="617" t="s">
        <v>370</v>
      </c>
      <c r="D159" s="617" t="s">
        <v>180</v>
      </c>
      <c r="E159" s="618"/>
      <c r="F159" s="618"/>
      <c r="G159" s="619">
        <f aca="true" t="shared" si="30" ref="G159:I160">G160</f>
        <v>69021.235</v>
      </c>
      <c r="H159" s="622">
        <f t="shared" si="30"/>
        <v>70568.87700000001</v>
      </c>
      <c r="I159" s="623">
        <f t="shared" si="30"/>
        <v>70568.87700000001</v>
      </c>
    </row>
    <row r="160" spans="1:9" s="51" customFormat="1" ht="12.75">
      <c r="A160" s="609">
        <v>143</v>
      </c>
      <c r="B160" s="621" t="s">
        <v>206</v>
      </c>
      <c r="C160" s="617" t="s">
        <v>370</v>
      </c>
      <c r="D160" s="617" t="s">
        <v>147</v>
      </c>
      <c r="E160" s="618"/>
      <c r="F160" s="618"/>
      <c r="G160" s="619">
        <f t="shared" si="30"/>
        <v>69021.235</v>
      </c>
      <c r="H160" s="622">
        <f t="shared" si="30"/>
        <v>70568.87700000001</v>
      </c>
      <c r="I160" s="623">
        <f t="shared" si="30"/>
        <v>70568.87700000001</v>
      </c>
    </row>
    <row r="161" spans="1:9" s="51" customFormat="1" ht="12.75">
      <c r="A161" s="609">
        <v>144</v>
      </c>
      <c r="B161" s="624" t="s">
        <v>56</v>
      </c>
      <c r="C161" s="617" t="s">
        <v>370</v>
      </c>
      <c r="D161" s="617" t="s">
        <v>147</v>
      </c>
      <c r="E161" s="618" t="s">
        <v>113</v>
      </c>
      <c r="F161" s="618" t="s">
        <v>8</v>
      </c>
      <c r="G161" s="619">
        <f>G162+G163</f>
        <v>69021.235</v>
      </c>
      <c r="H161" s="622">
        <f>H162+H163</f>
        <v>70568.87700000001</v>
      </c>
      <c r="I161" s="623">
        <f>I162+I163</f>
        <v>70568.87700000001</v>
      </c>
    </row>
    <row r="162" spans="1:9" s="51" customFormat="1" ht="12.75">
      <c r="A162" s="609">
        <v>145</v>
      </c>
      <c r="B162" s="624" t="s">
        <v>60</v>
      </c>
      <c r="C162" s="617" t="s">
        <v>370</v>
      </c>
      <c r="D162" s="617" t="s">
        <v>147</v>
      </c>
      <c r="E162" s="618" t="s">
        <v>113</v>
      </c>
      <c r="F162" s="618" t="s">
        <v>151</v>
      </c>
      <c r="G162" s="619">
        <v>67320.789</v>
      </c>
      <c r="H162" s="619">
        <v>68868.531</v>
      </c>
      <c r="I162" s="620">
        <v>68868.531</v>
      </c>
    </row>
    <row r="163" spans="1:9" s="51" customFormat="1" ht="12.75">
      <c r="A163" s="609">
        <v>146</v>
      </c>
      <c r="B163" s="624" t="s">
        <v>433</v>
      </c>
      <c r="C163" s="617" t="s">
        <v>370</v>
      </c>
      <c r="D163" s="617" t="s">
        <v>147</v>
      </c>
      <c r="E163" s="618" t="s">
        <v>113</v>
      </c>
      <c r="F163" s="618" t="s">
        <v>109</v>
      </c>
      <c r="G163" s="619">
        <v>1700.446</v>
      </c>
      <c r="H163" s="619">
        <v>1700.346</v>
      </c>
      <c r="I163" s="620">
        <v>1700.346</v>
      </c>
    </row>
    <row r="164" spans="1:9" s="51" customFormat="1" ht="25.5">
      <c r="A164" s="609">
        <v>147</v>
      </c>
      <c r="B164" s="621" t="s">
        <v>559</v>
      </c>
      <c r="C164" s="617" t="s">
        <v>370</v>
      </c>
      <c r="D164" s="617" t="s">
        <v>193</v>
      </c>
      <c r="E164" s="618"/>
      <c r="F164" s="618"/>
      <c r="G164" s="619">
        <f>G165</f>
        <v>2775.072</v>
      </c>
      <c r="H164" s="622">
        <f aca="true" t="shared" si="31" ref="H164:I166">H165</f>
        <v>2727.253</v>
      </c>
      <c r="I164" s="623">
        <f t="shared" si="31"/>
        <v>2727.253</v>
      </c>
    </row>
    <row r="165" spans="1:9" s="51" customFormat="1" ht="25.5">
      <c r="A165" s="609">
        <v>148</v>
      </c>
      <c r="B165" s="621" t="s">
        <v>207</v>
      </c>
      <c r="C165" s="617" t="s">
        <v>370</v>
      </c>
      <c r="D165" s="617" t="s">
        <v>194</v>
      </c>
      <c r="E165" s="618"/>
      <c r="F165" s="618"/>
      <c r="G165" s="619">
        <f>G166</f>
        <v>2775.072</v>
      </c>
      <c r="H165" s="622">
        <f t="shared" si="31"/>
        <v>2727.253</v>
      </c>
      <c r="I165" s="623">
        <f t="shared" si="31"/>
        <v>2727.253</v>
      </c>
    </row>
    <row r="166" spans="1:9" s="51" customFormat="1" ht="12.75">
      <c r="A166" s="609">
        <v>149</v>
      </c>
      <c r="B166" s="624" t="s">
        <v>56</v>
      </c>
      <c r="C166" s="617" t="s">
        <v>370</v>
      </c>
      <c r="D166" s="617" t="s">
        <v>194</v>
      </c>
      <c r="E166" s="618" t="s">
        <v>113</v>
      </c>
      <c r="F166" s="618" t="s">
        <v>8</v>
      </c>
      <c r="G166" s="619">
        <f>G167</f>
        <v>2775.072</v>
      </c>
      <c r="H166" s="622">
        <f t="shared" si="31"/>
        <v>2727.253</v>
      </c>
      <c r="I166" s="623">
        <f t="shared" si="31"/>
        <v>2727.253</v>
      </c>
    </row>
    <row r="167" spans="1:9" s="51" customFormat="1" ht="12.75">
      <c r="A167" s="609">
        <v>150</v>
      </c>
      <c r="B167" s="624" t="s">
        <v>60</v>
      </c>
      <c r="C167" s="617" t="s">
        <v>370</v>
      </c>
      <c r="D167" s="617" t="s">
        <v>194</v>
      </c>
      <c r="E167" s="618" t="s">
        <v>113</v>
      </c>
      <c r="F167" s="618" t="s">
        <v>151</v>
      </c>
      <c r="G167" s="619">
        <v>2775.072</v>
      </c>
      <c r="H167" s="619">
        <v>2727.253</v>
      </c>
      <c r="I167" s="620">
        <v>2727.253</v>
      </c>
    </row>
    <row r="168" spans="1:9" s="51" customFormat="1" ht="25.5">
      <c r="A168" s="609">
        <v>151</v>
      </c>
      <c r="B168" s="624" t="s">
        <v>238</v>
      </c>
      <c r="C168" s="617" t="s">
        <v>370</v>
      </c>
      <c r="D168" s="617" t="s">
        <v>222</v>
      </c>
      <c r="E168" s="618"/>
      <c r="F168" s="618"/>
      <c r="G168" s="619">
        <f aca="true" t="shared" si="32" ref="G168:I169">G169</f>
        <v>105468.993</v>
      </c>
      <c r="H168" s="622">
        <f t="shared" si="32"/>
        <v>107754.97</v>
      </c>
      <c r="I168" s="623">
        <f t="shared" si="32"/>
        <v>107754.97</v>
      </c>
    </row>
    <row r="169" spans="1:9" s="51" customFormat="1" ht="12.75">
      <c r="A169" s="609">
        <v>152</v>
      </c>
      <c r="B169" s="624" t="s">
        <v>233</v>
      </c>
      <c r="C169" s="617" t="s">
        <v>370</v>
      </c>
      <c r="D169" s="617" t="s">
        <v>223</v>
      </c>
      <c r="E169" s="618"/>
      <c r="F169" s="618"/>
      <c r="G169" s="619">
        <f t="shared" si="32"/>
        <v>105468.993</v>
      </c>
      <c r="H169" s="622">
        <f t="shared" si="32"/>
        <v>107754.97</v>
      </c>
      <c r="I169" s="623">
        <f t="shared" si="32"/>
        <v>107754.97</v>
      </c>
    </row>
    <row r="170" spans="1:9" s="51" customFormat="1" ht="12.75">
      <c r="A170" s="609">
        <v>153</v>
      </c>
      <c r="B170" s="624" t="s">
        <v>56</v>
      </c>
      <c r="C170" s="617" t="s">
        <v>370</v>
      </c>
      <c r="D170" s="617" t="s">
        <v>223</v>
      </c>
      <c r="E170" s="618" t="s">
        <v>113</v>
      </c>
      <c r="F170" s="618" t="s">
        <v>8</v>
      </c>
      <c r="G170" s="619">
        <f>G171+G172</f>
        <v>105468.993</v>
      </c>
      <c r="H170" s="622">
        <f>H171+H172</f>
        <v>107754.97</v>
      </c>
      <c r="I170" s="623">
        <f>I171+I172</f>
        <v>107754.97</v>
      </c>
    </row>
    <row r="171" spans="1:9" s="51" customFormat="1" ht="12.75">
      <c r="A171" s="609">
        <v>154</v>
      </c>
      <c r="B171" s="624" t="s">
        <v>60</v>
      </c>
      <c r="C171" s="617" t="s">
        <v>370</v>
      </c>
      <c r="D171" s="617" t="s">
        <v>223</v>
      </c>
      <c r="E171" s="618" t="s">
        <v>113</v>
      </c>
      <c r="F171" s="618" t="s">
        <v>151</v>
      </c>
      <c r="G171" s="619">
        <v>97249.439</v>
      </c>
      <c r="H171" s="619">
        <v>99535.416</v>
      </c>
      <c r="I171" s="620">
        <v>99535.416</v>
      </c>
    </row>
    <row r="172" spans="1:9" s="51" customFormat="1" ht="12.75">
      <c r="A172" s="609">
        <v>155</v>
      </c>
      <c r="B172" s="624" t="s">
        <v>433</v>
      </c>
      <c r="C172" s="617" t="s">
        <v>370</v>
      </c>
      <c r="D172" s="617" t="s">
        <v>223</v>
      </c>
      <c r="E172" s="618" t="s">
        <v>113</v>
      </c>
      <c r="F172" s="618" t="s">
        <v>109</v>
      </c>
      <c r="G172" s="619">
        <v>8219.554</v>
      </c>
      <c r="H172" s="619">
        <v>8219.554</v>
      </c>
      <c r="I172" s="620">
        <v>8219.554</v>
      </c>
    </row>
    <row r="173" spans="1:9" s="51" customFormat="1" ht="89.25">
      <c r="A173" s="609">
        <v>156</v>
      </c>
      <c r="B173" s="621" t="s">
        <v>526</v>
      </c>
      <c r="C173" s="617" t="s">
        <v>378</v>
      </c>
      <c r="D173" s="617"/>
      <c r="E173" s="617"/>
      <c r="F173" s="618"/>
      <c r="G173" s="619">
        <f>G178+G182+G186+G174</f>
        <v>7985.4</v>
      </c>
      <c r="H173" s="622">
        <f>H178+H182+H186+H174</f>
        <v>7985.4</v>
      </c>
      <c r="I173" s="623">
        <f>I178+I182+I186+I174</f>
        <v>7985.4</v>
      </c>
    </row>
    <row r="174" spans="1:9" s="51" customFormat="1" ht="38.25">
      <c r="A174" s="609">
        <v>157</v>
      </c>
      <c r="B174" s="621" t="s">
        <v>191</v>
      </c>
      <c r="C174" s="617" t="s">
        <v>378</v>
      </c>
      <c r="D174" s="617" t="s">
        <v>180</v>
      </c>
      <c r="E174" s="617"/>
      <c r="F174" s="618"/>
      <c r="G174" s="619">
        <f>G175</f>
        <v>294.236</v>
      </c>
      <c r="H174" s="622">
        <f aca="true" t="shared" si="33" ref="H174:I176">H175</f>
        <v>314.236</v>
      </c>
      <c r="I174" s="623">
        <f t="shared" si="33"/>
        <v>314.236</v>
      </c>
    </row>
    <row r="175" spans="1:9" s="51" customFormat="1" ht="12.75">
      <c r="A175" s="609">
        <v>158</v>
      </c>
      <c r="B175" s="621" t="s">
        <v>206</v>
      </c>
      <c r="C175" s="617" t="s">
        <v>378</v>
      </c>
      <c r="D175" s="617" t="s">
        <v>147</v>
      </c>
      <c r="E175" s="617"/>
      <c r="F175" s="618"/>
      <c r="G175" s="619">
        <f>G176</f>
        <v>294.236</v>
      </c>
      <c r="H175" s="622">
        <f t="shared" si="33"/>
        <v>314.236</v>
      </c>
      <c r="I175" s="623">
        <f t="shared" si="33"/>
        <v>314.236</v>
      </c>
    </row>
    <row r="176" spans="1:9" s="51" customFormat="1" ht="12.75">
      <c r="A176" s="609">
        <v>159</v>
      </c>
      <c r="B176" s="624" t="s">
        <v>139</v>
      </c>
      <c r="C176" s="617" t="s">
        <v>378</v>
      </c>
      <c r="D176" s="617" t="s">
        <v>147</v>
      </c>
      <c r="E176" s="617">
        <v>10</v>
      </c>
      <c r="F176" s="618" t="s">
        <v>8</v>
      </c>
      <c r="G176" s="619">
        <f>G177</f>
        <v>294.236</v>
      </c>
      <c r="H176" s="622">
        <f t="shared" si="33"/>
        <v>314.236</v>
      </c>
      <c r="I176" s="623">
        <f t="shared" si="33"/>
        <v>314.236</v>
      </c>
    </row>
    <row r="177" spans="1:9" s="51" customFormat="1" ht="12.75">
      <c r="A177" s="609">
        <v>160</v>
      </c>
      <c r="B177" s="624" t="s">
        <v>141</v>
      </c>
      <c r="C177" s="617" t="s">
        <v>378</v>
      </c>
      <c r="D177" s="617" t="s">
        <v>147</v>
      </c>
      <c r="E177" s="617">
        <v>10</v>
      </c>
      <c r="F177" s="618" t="s">
        <v>109</v>
      </c>
      <c r="G177" s="619">
        <v>294.236</v>
      </c>
      <c r="H177" s="622">
        <v>314.236</v>
      </c>
      <c r="I177" s="623">
        <v>314.236</v>
      </c>
    </row>
    <row r="178" spans="1:9" s="51" customFormat="1" ht="25.5">
      <c r="A178" s="609">
        <v>161</v>
      </c>
      <c r="B178" s="621" t="s">
        <v>559</v>
      </c>
      <c r="C178" s="617" t="s">
        <v>378</v>
      </c>
      <c r="D178" s="617" t="s">
        <v>193</v>
      </c>
      <c r="E178" s="617"/>
      <c r="F178" s="618"/>
      <c r="G178" s="619">
        <f>G179</f>
        <v>2437.208</v>
      </c>
      <c r="H178" s="622">
        <f aca="true" t="shared" si="34" ref="H178:I180">H179</f>
        <v>2417.208</v>
      </c>
      <c r="I178" s="623">
        <f t="shared" si="34"/>
        <v>2417.208</v>
      </c>
    </row>
    <row r="179" spans="1:9" s="51" customFormat="1" ht="25.5">
      <c r="A179" s="609">
        <v>162</v>
      </c>
      <c r="B179" s="621" t="s">
        <v>207</v>
      </c>
      <c r="C179" s="617" t="s">
        <v>378</v>
      </c>
      <c r="D179" s="617" t="s">
        <v>194</v>
      </c>
      <c r="E179" s="617"/>
      <c r="F179" s="618"/>
      <c r="G179" s="619">
        <f>G180</f>
        <v>2437.208</v>
      </c>
      <c r="H179" s="622">
        <f t="shared" si="34"/>
        <v>2417.208</v>
      </c>
      <c r="I179" s="623">
        <f t="shared" si="34"/>
        <v>2417.208</v>
      </c>
    </row>
    <row r="180" spans="1:9" s="51" customFormat="1" ht="12.75">
      <c r="A180" s="609">
        <v>163</v>
      </c>
      <c r="B180" s="624" t="s">
        <v>139</v>
      </c>
      <c r="C180" s="617" t="s">
        <v>378</v>
      </c>
      <c r="D180" s="617" t="s">
        <v>194</v>
      </c>
      <c r="E180" s="617">
        <v>10</v>
      </c>
      <c r="F180" s="618" t="s">
        <v>8</v>
      </c>
      <c r="G180" s="619">
        <f>G181</f>
        <v>2437.208</v>
      </c>
      <c r="H180" s="622">
        <f t="shared" si="34"/>
        <v>2417.208</v>
      </c>
      <c r="I180" s="623">
        <f t="shared" si="34"/>
        <v>2417.208</v>
      </c>
    </row>
    <row r="181" spans="1:9" s="51" customFormat="1" ht="12.75">
      <c r="A181" s="609">
        <v>164</v>
      </c>
      <c r="B181" s="624" t="s">
        <v>141</v>
      </c>
      <c r="C181" s="617" t="s">
        <v>378</v>
      </c>
      <c r="D181" s="617" t="s">
        <v>194</v>
      </c>
      <c r="E181" s="617">
        <v>10</v>
      </c>
      <c r="F181" s="618" t="s">
        <v>109</v>
      </c>
      <c r="G181" s="619">
        <v>2437.208</v>
      </c>
      <c r="H181" s="622">
        <v>2417.208</v>
      </c>
      <c r="I181" s="623">
        <v>2417.208</v>
      </c>
    </row>
    <row r="182" spans="1:9" s="51" customFormat="1" ht="12.75">
      <c r="A182" s="609">
        <v>165</v>
      </c>
      <c r="B182" s="624" t="s">
        <v>227</v>
      </c>
      <c r="C182" s="617" t="s">
        <v>378</v>
      </c>
      <c r="D182" s="617" t="s">
        <v>215</v>
      </c>
      <c r="E182" s="629"/>
      <c r="F182" s="629"/>
      <c r="G182" s="619">
        <f aca="true" t="shared" si="35" ref="G182:I183">G183</f>
        <v>235.903</v>
      </c>
      <c r="H182" s="622">
        <f t="shared" si="35"/>
        <v>235.903</v>
      </c>
      <c r="I182" s="623">
        <f t="shared" si="35"/>
        <v>235.903</v>
      </c>
    </row>
    <row r="183" spans="1:9" s="51" customFormat="1" ht="25.5">
      <c r="A183" s="609">
        <v>166</v>
      </c>
      <c r="B183" s="624" t="s">
        <v>235</v>
      </c>
      <c r="C183" s="617" t="s">
        <v>378</v>
      </c>
      <c r="D183" s="617" t="s">
        <v>236</v>
      </c>
      <c r="E183" s="629"/>
      <c r="F183" s="629"/>
      <c r="G183" s="619">
        <f t="shared" si="35"/>
        <v>235.903</v>
      </c>
      <c r="H183" s="622">
        <f t="shared" si="35"/>
        <v>235.903</v>
      </c>
      <c r="I183" s="623">
        <f t="shared" si="35"/>
        <v>235.903</v>
      </c>
    </row>
    <row r="184" spans="1:9" s="51" customFormat="1" ht="12.75">
      <c r="A184" s="609">
        <v>167</v>
      </c>
      <c r="B184" s="624" t="s">
        <v>139</v>
      </c>
      <c r="C184" s="617" t="s">
        <v>378</v>
      </c>
      <c r="D184" s="617" t="s">
        <v>236</v>
      </c>
      <c r="E184" s="617">
        <v>10</v>
      </c>
      <c r="F184" s="618" t="s">
        <v>8</v>
      </c>
      <c r="G184" s="619">
        <f>G185</f>
        <v>235.903</v>
      </c>
      <c r="H184" s="622">
        <f>H185</f>
        <v>235.903</v>
      </c>
      <c r="I184" s="623">
        <f>I185</f>
        <v>235.903</v>
      </c>
    </row>
    <row r="185" spans="1:9" s="51" customFormat="1" ht="12.75">
      <c r="A185" s="609">
        <v>168</v>
      </c>
      <c r="B185" s="624" t="s">
        <v>141</v>
      </c>
      <c r="C185" s="617" t="s">
        <v>378</v>
      </c>
      <c r="D185" s="617" t="s">
        <v>236</v>
      </c>
      <c r="E185" s="617">
        <v>10</v>
      </c>
      <c r="F185" s="618" t="s">
        <v>109</v>
      </c>
      <c r="G185" s="619">
        <v>235.903</v>
      </c>
      <c r="H185" s="622">
        <v>235.903</v>
      </c>
      <c r="I185" s="623">
        <v>235.903</v>
      </c>
    </row>
    <row r="186" spans="1:9" s="51" customFormat="1" ht="25.5">
      <c r="A186" s="609">
        <v>169</v>
      </c>
      <c r="B186" s="624" t="s">
        <v>238</v>
      </c>
      <c r="C186" s="617" t="s">
        <v>378</v>
      </c>
      <c r="D186" s="617" t="s">
        <v>222</v>
      </c>
      <c r="E186" s="618"/>
      <c r="F186" s="618"/>
      <c r="G186" s="619">
        <f>G187</f>
        <v>5018.053</v>
      </c>
      <c r="H186" s="622">
        <f aca="true" t="shared" si="36" ref="H186:I188">H187</f>
        <v>5018.053</v>
      </c>
      <c r="I186" s="623">
        <f t="shared" si="36"/>
        <v>5018.053</v>
      </c>
    </row>
    <row r="187" spans="1:9" s="51" customFormat="1" ht="12.75">
      <c r="A187" s="609">
        <v>170</v>
      </c>
      <c r="B187" s="624" t="s">
        <v>233</v>
      </c>
      <c r="C187" s="617" t="s">
        <v>378</v>
      </c>
      <c r="D187" s="617" t="s">
        <v>223</v>
      </c>
      <c r="E187" s="618"/>
      <c r="F187" s="618"/>
      <c r="G187" s="619">
        <f>G188</f>
        <v>5018.053</v>
      </c>
      <c r="H187" s="622">
        <f t="shared" si="36"/>
        <v>5018.053</v>
      </c>
      <c r="I187" s="623">
        <f t="shared" si="36"/>
        <v>5018.053</v>
      </c>
    </row>
    <row r="188" spans="1:9" s="51" customFormat="1" ht="12.75">
      <c r="A188" s="609">
        <v>171</v>
      </c>
      <c r="B188" s="624" t="s">
        <v>139</v>
      </c>
      <c r="C188" s="617" t="s">
        <v>378</v>
      </c>
      <c r="D188" s="617" t="s">
        <v>223</v>
      </c>
      <c r="E188" s="617">
        <v>10</v>
      </c>
      <c r="F188" s="618" t="s">
        <v>8</v>
      </c>
      <c r="G188" s="619">
        <f>G189</f>
        <v>5018.053</v>
      </c>
      <c r="H188" s="622">
        <f t="shared" si="36"/>
        <v>5018.053</v>
      </c>
      <c r="I188" s="623">
        <f t="shared" si="36"/>
        <v>5018.053</v>
      </c>
    </row>
    <row r="189" spans="1:9" s="51" customFormat="1" ht="12.75">
      <c r="A189" s="609">
        <v>172</v>
      </c>
      <c r="B189" s="624" t="s">
        <v>141</v>
      </c>
      <c r="C189" s="617" t="s">
        <v>378</v>
      </c>
      <c r="D189" s="617" t="s">
        <v>223</v>
      </c>
      <c r="E189" s="617">
        <v>10</v>
      </c>
      <c r="F189" s="618" t="s">
        <v>109</v>
      </c>
      <c r="G189" s="619">
        <v>5018.053</v>
      </c>
      <c r="H189" s="622">
        <v>5018.053</v>
      </c>
      <c r="I189" s="623">
        <v>5018.053</v>
      </c>
    </row>
    <row r="190" spans="1:9" s="51" customFormat="1" ht="153">
      <c r="A190" s="609">
        <v>173</v>
      </c>
      <c r="B190" s="621" t="s">
        <v>581</v>
      </c>
      <c r="C190" s="617" t="s">
        <v>367</v>
      </c>
      <c r="D190" s="617"/>
      <c r="E190" s="618"/>
      <c r="F190" s="618"/>
      <c r="G190" s="619">
        <f>G191+G195+G199</f>
        <v>104300.5</v>
      </c>
      <c r="H190" s="622">
        <f>H191+H195+H199</f>
        <v>109379.2</v>
      </c>
      <c r="I190" s="623">
        <f>I191+I195+I199</f>
        <v>109379.2</v>
      </c>
    </row>
    <row r="191" spans="1:9" s="51" customFormat="1" ht="38.25">
      <c r="A191" s="609">
        <v>174</v>
      </c>
      <c r="B191" s="621" t="s">
        <v>191</v>
      </c>
      <c r="C191" s="617" t="s">
        <v>367</v>
      </c>
      <c r="D191" s="617" t="s">
        <v>180</v>
      </c>
      <c r="E191" s="618"/>
      <c r="F191" s="618"/>
      <c r="G191" s="619">
        <f>G192</f>
        <v>13631.064</v>
      </c>
      <c r="H191" s="622">
        <f aca="true" t="shared" si="37" ref="H191:I193">H192</f>
        <v>13624.413</v>
      </c>
      <c r="I191" s="623">
        <f t="shared" si="37"/>
        <v>13624.413</v>
      </c>
    </row>
    <row r="192" spans="1:9" s="51" customFormat="1" ht="12.75">
      <c r="A192" s="609">
        <v>175</v>
      </c>
      <c r="B192" s="621" t="s">
        <v>206</v>
      </c>
      <c r="C192" s="617" t="s">
        <v>367</v>
      </c>
      <c r="D192" s="617" t="s">
        <v>147</v>
      </c>
      <c r="E192" s="618"/>
      <c r="F192" s="618"/>
      <c r="G192" s="619">
        <f>G193</f>
        <v>13631.064</v>
      </c>
      <c r="H192" s="622">
        <f t="shared" si="37"/>
        <v>13624.413</v>
      </c>
      <c r="I192" s="623">
        <f t="shared" si="37"/>
        <v>13624.413</v>
      </c>
    </row>
    <row r="193" spans="1:9" s="51" customFormat="1" ht="12.75">
      <c r="A193" s="609">
        <v>176</v>
      </c>
      <c r="B193" s="624" t="s">
        <v>56</v>
      </c>
      <c r="C193" s="617" t="s">
        <v>367</v>
      </c>
      <c r="D193" s="617" t="s">
        <v>147</v>
      </c>
      <c r="E193" s="618" t="s">
        <v>113</v>
      </c>
      <c r="F193" s="618" t="s">
        <v>8</v>
      </c>
      <c r="G193" s="619">
        <f>G194</f>
        <v>13631.064</v>
      </c>
      <c r="H193" s="622">
        <f t="shared" si="37"/>
        <v>13624.413</v>
      </c>
      <c r="I193" s="623">
        <f t="shared" si="37"/>
        <v>13624.413</v>
      </c>
    </row>
    <row r="194" spans="1:9" s="51" customFormat="1" ht="12.75">
      <c r="A194" s="609">
        <v>177</v>
      </c>
      <c r="B194" s="616" t="s">
        <v>58</v>
      </c>
      <c r="C194" s="617" t="s">
        <v>367</v>
      </c>
      <c r="D194" s="617" t="s">
        <v>147</v>
      </c>
      <c r="E194" s="618" t="s">
        <v>113</v>
      </c>
      <c r="F194" s="618" t="s">
        <v>11</v>
      </c>
      <c r="G194" s="619">
        <v>13631.064</v>
      </c>
      <c r="H194" s="619">
        <v>13624.413</v>
      </c>
      <c r="I194" s="620">
        <v>13624.413</v>
      </c>
    </row>
    <row r="195" spans="1:9" s="51" customFormat="1" ht="25.5">
      <c r="A195" s="609">
        <v>178</v>
      </c>
      <c r="B195" s="621" t="s">
        <v>559</v>
      </c>
      <c r="C195" s="617" t="s">
        <v>367</v>
      </c>
      <c r="D195" s="617" t="s">
        <v>193</v>
      </c>
      <c r="E195" s="618"/>
      <c r="F195" s="618"/>
      <c r="G195" s="619">
        <f aca="true" t="shared" si="38" ref="G195:I196">G196</f>
        <v>188.796</v>
      </c>
      <c r="H195" s="622">
        <f t="shared" si="38"/>
        <v>183.054</v>
      </c>
      <c r="I195" s="623">
        <f t="shared" si="38"/>
        <v>183.054</v>
      </c>
    </row>
    <row r="196" spans="1:9" s="51" customFormat="1" ht="25.5">
      <c r="A196" s="609">
        <v>179</v>
      </c>
      <c r="B196" s="621" t="s">
        <v>207</v>
      </c>
      <c r="C196" s="617" t="s">
        <v>367</v>
      </c>
      <c r="D196" s="617" t="s">
        <v>194</v>
      </c>
      <c r="E196" s="618"/>
      <c r="F196" s="618"/>
      <c r="G196" s="619">
        <f t="shared" si="38"/>
        <v>188.796</v>
      </c>
      <c r="H196" s="622">
        <f t="shared" si="38"/>
        <v>183.054</v>
      </c>
      <c r="I196" s="623">
        <f t="shared" si="38"/>
        <v>183.054</v>
      </c>
    </row>
    <row r="197" spans="1:9" s="51" customFormat="1" ht="12.75">
      <c r="A197" s="609">
        <v>180</v>
      </c>
      <c r="B197" s="624" t="s">
        <v>56</v>
      </c>
      <c r="C197" s="617" t="s">
        <v>367</v>
      </c>
      <c r="D197" s="617" t="s">
        <v>194</v>
      </c>
      <c r="E197" s="618" t="s">
        <v>113</v>
      </c>
      <c r="F197" s="618" t="s">
        <v>8</v>
      </c>
      <c r="G197" s="619">
        <f>G198</f>
        <v>188.796</v>
      </c>
      <c r="H197" s="622">
        <f>H198</f>
        <v>183.054</v>
      </c>
      <c r="I197" s="623">
        <f>H197</f>
        <v>183.054</v>
      </c>
    </row>
    <row r="198" spans="1:9" s="51" customFormat="1" ht="12.75">
      <c r="A198" s="609">
        <v>181</v>
      </c>
      <c r="B198" s="616" t="s">
        <v>58</v>
      </c>
      <c r="C198" s="617" t="s">
        <v>367</v>
      </c>
      <c r="D198" s="617" t="s">
        <v>194</v>
      </c>
      <c r="E198" s="618" t="s">
        <v>113</v>
      </c>
      <c r="F198" s="618" t="s">
        <v>11</v>
      </c>
      <c r="G198" s="619">
        <v>188.796</v>
      </c>
      <c r="H198" s="619">
        <v>183.054</v>
      </c>
      <c r="I198" s="620">
        <v>183.054</v>
      </c>
    </row>
    <row r="199" spans="1:9" s="51" customFormat="1" ht="25.5">
      <c r="A199" s="609">
        <v>182</v>
      </c>
      <c r="B199" s="624" t="s">
        <v>238</v>
      </c>
      <c r="C199" s="617" t="s">
        <v>367</v>
      </c>
      <c r="D199" s="617" t="s">
        <v>222</v>
      </c>
      <c r="E199" s="618"/>
      <c r="F199" s="618"/>
      <c r="G199" s="619">
        <f>G200</f>
        <v>90480.64</v>
      </c>
      <c r="H199" s="622">
        <f aca="true" t="shared" si="39" ref="H199:I201">H200</f>
        <v>95571.733</v>
      </c>
      <c r="I199" s="623">
        <f t="shared" si="39"/>
        <v>95571.733</v>
      </c>
    </row>
    <row r="200" spans="1:9" s="51" customFormat="1" ht="12.75">
      <c r="A200" s="609">
        <v>183</v>
      </c>
      <c r="B200" s="624" t="s">
        <v>233</v>
      </c>
      <c r="C200" s="617" t="s">
        <v>367</v>
      </c>
      <c r="D200" s="617" t="s">
        <v>223</v>
      </c>
      <c r="E200" s="618"/>
      <c r="F200" s="618"/>
      <c r="G200" s="619">
        <f>G201</f>
        <v>90480.64</v>
      </c>
      <c r="H200" s="622">
        <f t="shared" si="39"/>
        <v>95571.733</v>
      </c>
      <c r="I200" s="623">
        <f t="shared" si="39"/>
        <v>95571.733</v>
      </c>
    </row>
    <row r="201" spans="1:9" s="51" customFormat="1" ht="12.75">
      <c r="A201" s="609">
        <v>184</v>
      </c>
      <c r="B201" s="624" t="s">
        <v>56</v>
      </c>
      <c r="C201" s="617" t="s">
        <v>367</v>
      </c>
      <c r="D201" s="617" t="s">
        <v>223</v>
      </c>
      <c r="E201" s="618" t="s">
        <v>113</v>
      </c>
      <c r="F201" s="618" t="s">
        <v>8</v>
      </c>
      <c r="G201" s="619">
        <f>G202</f>
        <v>90480.64</v>
      </c>
      <c r="H201" s="622">
        <f t="shared" si="39"/>
        <v>95571.733</v>
      </c>
      <c r="I201" s="623">
        <f t="shared" si="39"/>
        <v>95571.733</v>
      </c>
    </row>
    <row r="202" spans="1:9" s="51" customFormat="1" ht="12.75">
      <c r="A202" s="609">
        <v>185</v>
      </c>
      <c r="B202" s="616" t="s">
        <v>58</v>
      </c>
      <c r="C202" s="617" t="s">
        <v>367</v>
      </c>
      <c r="D202" s="617" t="s">
        <v>223</v>
      </c>
      <c r="E202" s="618" t="s">
        <v>113</v>
      </c>
      <c r="F202" s="618" t="s">
        <v>11</v>
      </c>
      <c r="G202" s="619">
        <v>90480.64</v>
      </c>
      <c r="H202" s="619">
        <v>95571.733</v>
      </c>
      <c r="I202" s="620">
        <v>95571.733</v>
      </c>
    </row>
    <row r="203" spans="1:9" s="51" customFormat="1" ht="76.5">
      <c r="A203" s="609">
        <v>186</v>
      </c>
      <c r="B203" s="621" t="s">
        <v>861</v>
      </c>
      <c r="C203" s="617" t="s">
        <v>493</v>
      </c>
      <c r="D203" s="617"/>
      <c r="E203" s="618"/>
      <c r="F203" s="629"/>
      <c r="G203" s="619">
        <f>G204+G208+G212+G216</f>
        <v>7800.4</v>
      </c>
      <c r="H203" s="622">
        <f>H204+H208+H212+H216</f>
        <v>6403.400000000001</v>
      </c>
      <c r="I203" s="623">
        <f>I204+I208+I212+I216</f>
        <v>6403.400000000001</v>
      </c>
    </row>
    <row r="204" spans="1:9" s="51" customFormat="1" ht="38.25">
      <c r="A204" s="609">
        <v>187</v>
      </c>
      <c r="B204" s="621" t="s">
        <v>191</v>
      </c>
      <c r="C204" s="617" t="s">
        <v>493</v>
      </c>
      <c r="D204" s="617" t="s">
        <v>180</v>
      </c>
      <c r="E204" s="618"/>
      <c r="F204" s="629"/>
      <c r="G204" s="619">
        <f>G205</f>
        <v>171.386</v>
      </c>
      <c r="H204" s="622">
        <f aca="true" t="shared" si="40" ref="H204:I206">H205</f>
        <v>151.5</v>
      </c>
      <c r="I204" s="623">
        <f t="shared" si="40"/>
        <v>151.5</v>
      </c>
    </row>
    <row r="205" spans="1:9" s="51" customFormat="1" ht="12.75">
      <c r="A205" s="609">
        <v>188</v>
      </c>
      <c r="B205" s="621" t="s">
        <v>206</v>
      </c>
      <c r="C205" s="617" t="s">
        <v>493</v>
      </c>
      <c r="D205" s="617" t="s">
        <v>147</v>
      </c>
      <c r="E205" s="618"/>
      <c r="F205" s="629"/>
      <c r="G205" s="619">
        <f>G206</f>
        <v>171.386</v>
      </c>
      <c r="H205" s="619">
        <f t="shared" si="40"/>
        <v>151.5</v>
      </c>
      <c r="I205" s="619">
        <f t="shared" si="40"/>
        <v>151.5</v>
      </c>
    </row>
    <row r="206" spans="1:9" s="51" customFormat="1" ht="12.75">
      <c r="A206" s="609">
        <v>189</v>
      </c>
      <c r="B206" s="624" t="s">
        <v>56</v>
      </c>
      <c r="C206" s="617" t="s">
        <v>493</v>
      </c>
      <c r="D206" s="617" t="s">
        <v>147</v>
      </c>
      <c r="E206" s="618" t="s">
        <v>113</v>
      </c>
      <c r="F206" s="618" t="s">
        <v>8</v>
      </c>
      <c r="G206" s="619">
        <f>G207</f>
        <v>171.386</v>
      </c>
      <c r="H206" s="619">
        <f t="shared" si="40"/>
        <v>151.5</v>
      </c>
      <c r="I206" s="619">
        <f t="shared" si="40"/>
        <v>151.5</v>
      </c>
    </row>
    <row r="207" spans="1:9" s="51" customFormat="1" ht="12.75">
      <c r="A207" s="609">
        <v>190</v>
      </c>
      <c r="B207" s="624" t="s">
        <v>452</v>
      </c>
      <c r="C207" s="617" t="s">
        <v>493</v>
      </c>
      <c r="D207" s="617" t="s">
        <v>147</v>
      </c>
      <c r="E207" s="618" t="s">
        <v>113</v>
      </c>
      <c r="F207" s="618" t="s">
        <v>113</v>
      </c>
      <c r="G207" s="619">
        <v>171.386</v>
      </c>
      <c r="H207" s="619">
        <v>151.5</v>
      </c>
      <c r="I207" s="620">
        <v>151.5</v>
      </c>
    </row>
    <row r="208" spans="1:9" s="51" customFormat="1" ht="25.5">
      <c r="A208" s="609">
        <v>191</v>
      </c>
      <c r="B208" s="621" t="s">
        <v>559</v>
      </c>
      <c r="C208" s="617" t="s">
        <v>493</v>
      </c>
      <c r="D208" s="617" t="s">
        <v>193</v>
      </c>
      <c r="E208" s="618"/>
      <c r="F208" s="629"/>
      <c r="G208" s="619">
        <f>G209</f>
        <v>4719.543</v>
      </c>
      <c r="H208" s="622">
        <f aca="true" t="shared" si="41" ref="H208:I210">H209</f>
        <v>3865.8</v>
      </c>
      <c r="I208" s="623">
        <f t="shared" si="41"/>
        <v>3865.8</v>
      </c>
    </row>
    <row r="209" spans="1:9" s="51" customFormat="1" ht="25.5">
      <c r="A209" s="609">
        <v>192</v>
      </c>
      <c r="B209" s="621" t="s">
        <v>207</v>
      </c>
      <c r="C209" s="617" t="s">
        <v>493</v>
      </c>
      <c r="D209" s="617" t="s">
        <v>194</v>
      </c>
      <c r="E209" s="618"/>
      <c r="F209" s="629"/>
      <c r="G209" s="619">
        <v>4719.543</v>
      </c>
      <c r="H209" s="622">
        <f t="shared" si="41"/>
        <v>3865.8</v>
      </c>
      <c r="I209" s="623">
        <f t="shared" si="41"/>
        <v>3865.8</v>
      </c>
    </row>
    <row r="210" spans="1:9" s="51" customFormat="1" ht="12.75">
      <c r="A210" s="609">
        <v>193</v>
      </c>
      <c r="B210" s="624" t="s">
        <v>56</v>
      </c>
      <c r="C210" s="617" t="s">
        <v>493</v>
      </c>
      <c r="D210" s="617" t="s">
        <v>194</v>
      </c>
      <c r="E210" s="618" t="s">
        <v>113</v>
      </c>
      <c r="F210" s="618" t="s">
        <v>8</v>
      </c>
      <c r="G210" s="632">
        <f>G211</f>
        <v>4719.543</v>
      </c>
      <c r="H210" s="622">
        <f t="shared" si="41"/>
        <v>3865.8</v>
      </c>
      <c r="I210" s="623">
        <f t="shared" si="41"/>
        <v>3865.8</v>
      </c>
    </row>
    <row r="211" spans="1:9" s="51" customFormat="1" ht="12.75">
      <c r="A211" s="609">
        <v>194</v>
      </c>
      <c r="B211" s="624" t="s">
        <v>452</v>
      </c>
      <c r="C211" s="617" t="s">
        <v>493</v>
      </c>
      <c r="D211" s="617" t="s">
        <v>194</v>
      </c>
      <c r="E211" s="618" t="s">
        <v>113</v>
      </c>
      <c r="F211" s="618" t="s">
        <v>113</v>
      </c>
      <c r="G211" s="619">
        <v>4719.543</v>
      </c>
      <c r="H211" s="619">
        <v>3865.8</v>
      </c>
      <c r="I211" s="620">
        <v>3865.8</v>
      </c>
    </row>
    <row r="212" spans="1:9" s="51" customFormat="1" ht="12.75">
      <c r="A212" s="609">
        <v>195</v>
      </c>
      <c r="B212" s="624" t="s">
        <v>227</v>
      </c>
      <c r="C212" s="617" t="s">
        <v>493</v>
      </c>
      <c r="D212" s="617" t="s">
        <v>215</v>
      </c>
      <c r="E212" s="629"/>
      <c r="F212" s="629"/>
      <c r="G212" s="619">
        <f aca="true" t="shared" si="42" ref="G212:I214">G213</f>
        <v>415.96</v>
      </c>
      <c r="H212" s="619">
        <f t="shared" si="42"/>
        <v>374.1</v>
      </c>
      <c r="I212" s="619">
        <f t="shared" si="42"/>
        <v>374.1</v>
      </c>
    </row>
    <row r="213" spans="1:9" s="51" customFormat="1" ht="25.5">
      <c r="A213" s="609">
        <v>196</v>
      </c>
      <c r="B213" s="624" t="s">
        <v>235</v>
      </c>
      <c r="C213" s="617" t="s">
        <v>493</v>
      </c>
      <c r="D213" s="617" t="s">
        <v>236</v>
      </c>
      <c r="E213" s="629"/>
      <c r="F213" s="629"/>
      <c r="G213" s="619">
        <f t="shared" si="42"/>
        <v>415.96</v>
      </c>
      <c r="H213" s="619">
        <f t="shared" si="42"/>
        <v>374.1</v>
      </c>
      <c r="I213" s="619">
        <f t="shared" si="42"/>
        <v>374.1</v>
      </c>
    </row>
    <row r="214" spans="1:9" s="51" customFormat="1" ht="12.75">
      <c r="A214" s="609">
        <v>197</v>
      </c>
      <c r="B214" s="624" t="s">
        <v>56</v>
      </c>
      <c r="C214" s="617" t="s">
        <v>493</v>
      </c>
      <c r="D214" s="617" t="s">
        <v>236</v>
      </c>
      <c r="E214" s="618" t="s">
        <v>113</v>
      </c>
      <c r="F214" s="618" t="s">
        <v>8</v>
      </c>
      <c r="G214" s="619">
        <f t="shared" si="42"/>
        <v>415.96</v>
      </c>
      <c r="H214" s="619">
        <f t="shared" si="42"/>
        <v>374.1</v>
      </c>
      <c r="I214" s="619">
        <f t="shared" si="42"/>
        <v>374.1</v>
      </c>
    </row>
    <row r="215" spans="1:9" s="51" customFormat="1" ht="12.75">
      <c r="A215" s="609">
        <v>198</v>
      </c>
      <c r="B215" s="624" t="s">
        <v>452</v>
      </c>
      <c r="C215" s="617" t="s">
        <v>493</v>
      </c>
      <c r="D215" s="617" t="s">
        <v>236</v>
      </c>
      <c r="E215" s="618" t="s">
        <v>113</v>
      </c>
      <c r="F215" s="618" t="s">
        <v>113</v>
      </c>
      <c r="G215" s="619">
        <v>415.96</v>
      </c>
      <c r="H215" s="619">
        <v>374.1</v>
      </c>
      <c r="I215" s="620">
        <v>374.1</v>
      </c>
    </row>
    <row r="216" spans="1:9" s="51" customFormat="1" ht="25.5">
      <c r="A216" s="609">
        <v>199</v>
      </c>
      <c r="B216" s="624" t="s">
        <v>238</v>
      </c>
      <c r="C216" s="617" t="s">
        <v>493</v>
      </c>
      <c r="D216" s="617" t="s">
        <v>222</v>
      </c>
      <c r="E216" s="618"/>
      <c r="F216" s="618"/>
      <c r="G216" s="619">
        <f>G218</f>
        <v>2493.511</v>
      </c>
      <c r="H216" s="622">
        <f aca="true" t="shared" si="43" ref="H216:I218">H217</f>
        <v>2012</v>
      </c>
      <c r="I216" s="623">
        <f t="shared" si="43"/>
        <v>2012</v>
      </c>
    </row>
    <row r="217" spans="1:9" s="51" customFormat="1" ht="12.75">
      <c r="A217" s="609">
        <v>200</v>
      </c>
      <c r="B217" s="624" t="s">
        <v>233</v>
      </c>
      <c r="C217" s="617" t="s">
        <v>493</v>
      </c>
      <c r="D217" s="617" t="s">
        <v>223</v>
      </c>
      <c r="E217" s="618"/>
      <c r="F217" s="618"/>
      <c r="G217" s="619">
        <f>G218</f>
        <v>2493.511</v>
      </c>
      <c r="H217" s="619">
        <f t="shared" si="43"/>
        <v>2012</v>
      </c>
      <c r="I217" s="619">
        <f t="shared" si="43"/>
        <v>2012</v>
      </c>
    </row>
    <row r="218" spans="1:9" s="51" customFormat="1" ht="12.75">
      <c r="A218" s="609">
        <v>201</v>
      </c>
      <c r="B218" s="624" t="s">
        <v>56</v>
      </c>
      <c r="C218" s="617" t="s">
        <v>493</v>
      </c>
      <c r="D218" s="617" t="s">
        <v>223</v>
      </c>
      <c r="E218" s="618" t="s">
        <v>113</v>
      </c>
      <c r="F218" s="618" t="s">
        <v>8</v>
      </c>
      <c r="G218" s="619">
        <f>G219</f>
        <v>2493.511</v>
      </c>
      <c r="H218" s="619">
        <f t="shared" si="43"/>
        <v>2012</v>
      </c>
      <c r="I218" s="619">
        <f t="shared" si="43"/>
        <v>2012</v>
      </c>
    </row>
    <row r="219" spans="1:9" s="51" customFormat="1" ht="12.75">
      <c r="A219" s="609">
        <v>202</v>
      </c>
      <c r="B219" s="624" t="s">
        <v>452</v>
      </c>
      <c r="C219" s="617" t="s">
        <v>493</v>
      </c>
      <c r="D219" s="617" t="s">
        <v>223</v>
      </c>
      <c r="E219" s="618" t="s">
        <v>113</v>
      </c>
      <c r="F219" s="618" t="s">
        <v>113</v>
      </c>
      <c r="G219" s="619">
        <v>2493.511</v>
      </c>
      <c r="H219" s="619">
        <v>2012</v>
      </c>
      <c r="I219" s="620">
        <v>2012</v>
      </c>
    </row>
    <row r="220" spans="1:9" s="51" customFormat="1" ht="51">
      <c r="A220" s="609">
        <v>203</v>
      </c>
      <c r="B220" s="621" t="s">
        <v>1076</v>
      </c>
      <c r="C220" s="617" t="s">
        <v>1075</v>
      </c>
      <c r="D220" s="617"/>
      <c r="E220" s="618"/>
      <c r="F220" s="629"/>
      <c r="G220" s="619">
        <f>G221</f>
        <v>125.3</v>
      </c>
      <c r="H220" s="619">
        <f>H221</f>
        <v>0</v>
      </c>
      <c r="I220" s="619">
        <f>I221</f>
        <v>0</v>
      </c>
    </row>
    <row r="221" spans="1:9" s="51" customFormat="1" ht="25.5">
      <c r="A221" s="609">
        <v>204</v>
      </c>
      <c r="B221" s="624" t="s">
        <v>238</v>
      </c>
      <c r="C221" s="617" t="s">
        <v>1075</v>
      </c>
      <c r="D221" s="617" t="s">
        <v>222</v>
      </c>
      <c r="E221" s="618"/>
      <c r="F221" s="618"/>
      <c r="G221" s="619">
        <f>G223</f>
        <v>125.3</v>
      </c>
      <c r="H221" s="622">
        <f aca="true" t="shared" si="44" ref="H221:I223">H222</f>
        <v>0</v>
      </c>
      <c r="I221" s="623">
        <f t="shared" si="44"/>
        <v>0</v>
      </c>
    </row>
    <row r="222" spans="1:9" s="51" customFormat="1" ht="12.75">
      <c r="A222" s="609">
        <v>205</v>
      </c>
      <c r="B222" s="624" t="s">
        <v>233</v>
      </c>
      <c r="C222" s="617" t="s">
        <v>1075</v>
      </c>
      <c r="D222" s="617" t="s">
        <v>223</v>
      </c>
      <c r="E222" s="618"/>
      <c r="F222" s="618"/>
      <c r="G222" s="619">
        <f>G223</f>
        <v>125.3</v>
      </c>
      <c r="H222" s="622">
        <f t="shared" si="44"/>
        <v>0</v>
      </c>
      <c r="I222" s="623">
        <f t="shared" si="44"/>
        <v>0</v>
      </c>
    </row>
    <row r="223" spans="1:9" s="51" customFormat="1" ht="12.75">
      <c r="A223" s="609">
        <v>206</v>
      </c>
      <c r="B223" s="624" t="s">
        <v>56</v>
      </c>
      <c r="C223" s="617" t="s">
        <v>1075</v>
      </c>
      <c r="D223" s="617" t="s">
        <v>223</v>
      </c>
      <c r="E223" s="618" t="s">
        <v>113</v>
      </c>
      <c r="F223" s="618" t="s">
        <v>8</v>
      </c>
      <c r="G223" s="619">
        <f>G224</f>
        <v>125.3</v>
      </c>
      <c r="H223" s="622">
        <f t="shared" si="44"/>
        <v>0</v>
      </c>
      <c r="I223" s="623">
        <f t="shared" si="44"/>
        <v>0</v>
      </c>
    </row>
    <row r="224" spans="1:9" s="51" customFormat="1" ht="12.75">
      <c r="A224" s="609">
        <v>207</v>
      </c>
      <c r="B224" s="616" t="s">
        <v>58</v>
      </c>
      <c r="C224" s="617" t="s">
        <v>1075</v>
      </c>
      <c r="D224" s="617" t="s">
        <v>223</v>
      </c>
      <c r="E224" s="618" t="s">
        <v>113</v>
      </c>
      <c r="F224" s="618" t="s">
        <v>11</v>
      </c>
      <c r="G224" s="619">
        <v>125.3</v>
      </c>
      <c r="H224" s="619">
        <v>0</v>
      </c>
      <c r="I224" s="620">
        <v>0</v>
      </c>
    </row>
    <row r="225" spans="1:9" s="51" customFormat="1" ht="51">
      <c r="A225" s="609">
        <v>208</v>
      </c>
      <c r="B225" s="621" t="s">
        <v>860</v>
      </c>
      <c r="C225" s="617" t="s">
        <v>617</v>
      </c>
      <c r="D225" s="617"/>
      <c r="E225" s="618"/>
      <c r="F225" s="629"/>
      <c r="G225" s="619">
        <f>G230+G226</f>
        <v>1897.5</v>
      </c>
      <c r="H225" s="619">
        <f>H230+H226</f>
        <v>1518</v>
      </c>
      <c r="I225" s="620">
        <f>I230+I226</f>
        <v>1518</v>
      </c>
    </row>
    <row r="226" spans="1:9" s="51" customFormat="1" ht="25.5">
      <c r="A226" s="609">
        <v>209</v>
      </c>
      <c r="B226" s="621" t="s">
        <v>559</v>
      </c>
      <c r="C226" s="617" t="s">
        <v>617</v>
      </c>
      <c r="D226" s="617" t="s">
        <v>193</v>
      </c>
      <c r="E226" s="618"/>
      <c r="F226" s="629"/>
      <c r="G226" s="619">
        <f>G227</f>
        <v>984.962</v>
      </c>
      <c r="H226" s="622">
        <f aca="true" t="shared" si="45" ref="H226:I228">H227</f>
        <v>737.453</v>
      </c>
      <c r="I226" s="623">
        <f t="shared" si="45"/>
        <v>737.453</v>
      </c>
    </row>
    <row r="227" spans="1:9" s="51" customFormat="1" ht="25.5">
      <c r="A227" s="609">
        <v>210</v>
      </c>
      <c r="B227" s="621" t="s">
        <v>207</v>
      </c>
      <c r="C227" s="617" t="s">
        <v>617</v>
      </c>
      <c r="D227" s="617" t="s">
        <v>194</v>
      </c>
      <c r="E227" s="618"/>
      <c r="F227" s="629"/>
      <c r="G227" s="619">
        <f>G228</f>
        <v>984.962</v>
      </c>
      <c r="H227" s="622">
        <f t="shared" si="45"/>
        <v>737.453</v>
      </c>
      <c r="I227" s="623">
        <f t="shared" si="45"/>
        <v>737.453</v>
      </c>
    </row>
    <row r="228" spans="1:9" s="51" customFormat="1" ht="12.75">
      <c r="A228" s="609">
        <v>211</v>
      </c>
      <c r="B228" s="624" t="s">
        <v>56</v>
      </c>
      <c r="C228" s="617" t="s">
        <v>617</v>
      </c>
      <c r="D228" s="617" t="s">
        <v>194</v>
      </c>
      <c r="E228" s="618" t="s">
        <v>113</v>
      </c>
      <c r="F228" s="618" t="s">
        <v>8</v>
      </c>
      <c r="G228" s="632">
        <f>G229</f>
        <v>984.962</v>
      </c>
      <c r="H228" s="622">
        <f t="shared" si="45"/>
        <v>737.453</v>
      </c>
      <c r="I228" s="623">
        <f t="shared" si="45"/>
        <v>737.453</v>
      </c>
    </row>
    <row r="229" spans="1:9" s="51" customFormat="1" ht="12.75">
      <c r="A229" s="609">
        <v>212</v>
      </c>
      <c r="B229" s="624" t="s">
        <v>60</v>
      </c>
      <c r="C229" s="617" t="s">
        <v>617</v>
      </c>
      <c r="D229" s="617" t="s">
        <v>194</v>
      </c>
      <c r="E229" s="618" t="s">
        <v>113</v>
      </c>
      <c r="F229" s="618" t="s">
        <v>151</v>
      </c>
      <c r="G229" s="619">
        <v>984.962</v>
      </c>
      <c r="H229" s="619">
        <v>737.453</v>
      </c>
      <c r="I229" s="620">
        <v>737.453</v>
      </c>
    </row>
    <row r="230" spans="1:9" s="51" customFormat="1" ht="25.5">
      <c r="A230" s="609">
        <v>213</v>
      </c>
      <c r="B230" s="624" t="s">
        <v>238</v>
      </c>
      <c r="C230" s="617" t="s">
        <v>617</v>
      </c>
      <c r="D230" s="617" t="s">
        <v>222</v>
      </c>
      <c r="E230" s="618"/>
      <c r="F230" s="629"/>
      <c r="G230" s="619">
        <f>G231</f>
        <v>912.538</v>
      </c>
      <c r="H230" s="622">
        <f aca="true" t="shared" si="46" ref="H230:I232">H231</f>
        <v>780.547</v>
      </c>
      <c r="I230" s="623">
        <f t="shared" si="46"/>
        <v>780.547</v>
      </c>
    </row>
    <row r="231" spans="1:9" s="51" customFormat="1" ht="12.75">
      <c r="A231" s="609">
        <v>214</v>
      </c>
      <c r="B231" s="624" t="s">
        <v>233</v>
      </c>
      <c r="C231" s="617" t="s">
        <v>617</v>
      </c>
      <c r="D231" s="617" t="s">
        <v>223</v>
      </c>
      <c r="E231" s="618"/>
      <c r="F231" s="629"/>
      <c r="G231" s="619">
        <f>G232</f>
        <v>912.538</v>
      </c>
      <c r="H231" s="622">
        <f t="shared" si="46"/>
        <v>780.547</v>
      </c>
      <c r="I231" s="623">
        <f t="shared" si="46"/>
        <v>780.547</v>
      </c>
    </row>
    <row r="232" spans="1:9" s="51" customFormat="1" ht="12.75">
      <c r="A232" s="609">
        <v>215</v>
      </c>
      <c r="B232" s="624" t="s">
        <v>56</v>
      </c>
      <c r="C232" s="617" t="s">
        <v>617</v>
      </c>
      <c r="D232" s="617" t="s">
        <v>223</v>
      </c>
      <c r="E232" s="618" t="s">
        <v>113</v>
      </c>
      <c r="F232" s="618" t="s">
        <v>8</v>
      </c>
      <c r="G232" s="619">
        <f>G233</f>
        <v>912.538</v>
      </c>
      <c r="H232" s="622">
        <f t="shared" si="46"/>
        <v>780.547</v>
      </c>
      <c r="I232" s="623">
        <f t="shared" si="46"/>
        <v>780.547</v>
      </c>
    </row>
    <row r="233" spans="1:9" s="51" customFormat="1" ht="12.75">
      <c r="A233" s="609">
        <v>216</v>
      </c>
      <c r="B233" s="624" t="s">
        <v>60</v>
      </c>
      <c r="C233" s="617" t="s">
        <v>617</v>
      </c>
      <c r="D233" s="617" t="s">
        <v>223</v>
      </c>
      <c r="E233" s="618" t="s">
        <v>113</v>
      </c>
      <c r="F233" s="618" t="s">
        <v>151</v>
      </c>
      <c r="G233" s="619">
        <v>912.538</v>
      </c>
      <c r="H233" s="622">
        <v>780.547</v>
      </c>
      <c r="I233" s="623">
        <v>780.547</v>
      </c>
    </row>
    <row r="234" spans="1:9" s="51" customFormat="1" ht="63.75">
      <c r="A234" s="609">
        <v>217</v>
      </c>
      <c r="B234" s="635" t="s">
        <v>859</v>
      </c>
      <c r="C234" s="628" t="s">
        <v>680</v>
      </c>
      <c r="D234" s="628"/>
      <c r="E234" s="618"/>
      <c r="F234" s="629"/>
      <c r="G234" s="630">
        <f>G235</f>
        <v>1980</v>
      </c>
      <c r="H234" s="630">
        <f>H235</f>
        <v>0</v>
      </c>
      <c r="I234" s="631">
        <f>I235</f>
        <v>0</v>
      </c>
    </row>
    <row r="235" spans="1:9" s="51" customFormat="1" ht="25.5">
      <c r="A235" s="609">
        <v>218</v>
      </c>
      <c r="B235" s="621" t="s">
        <v>559</v>
      </c>
      <c r="C235" s="628" t="s">
        <v>680</v>
      </c>
      <c r="D235" s="617" t="s">
        <v>193</v>
      </c>
      <c r="E235" s="618"/>
      <c r="F235" s="629"/>
      <c r="G235" s="619">
        <f>G236</f>
        <v>1980</v>
      </c>
      <c r="H235" s="622">
        <f aca="true" t="shared" si="47" ref="H235:I237">H236</f>
        <v>0</v>
      </c>
      <c r="I235" s="623">
        <f t="shared" si="47"/>
        <v>0</v>
      </c>
    </row>
    <row r="236" spans="1:9" s="51" customFormat="1" ht="25.5">
      <c r="A236" s="609">
        <v>219</v>
      </c>
      <c r="B236" s="621" t="s">
        <v>207</v>
      </c>
      <c r="C236" s="628" t="s">
        <v>680</v>
      </c>
      <c r="D236" s="617" t="s">
        <v>194</v>
      </c>
      <c r="E236" s="618"/>
      <c r="F236" s="629"/>
      <c r="G236" s="619">
        <f>G237</f>
        <v>1980</v>
      </c>
      <c r="H236" s="622">
        <f t="shared" si="47"/>
        <v>0</v>
      </c>
      <c r="I236" s="623">
        <f t="shared" si="47"/>
        <v>0</v>
      </c>
    </row>
    <row r="237" spans="1:9" s="51" customFormat="1" ht="12.75">
      <c r="A237" s="609">
        <v>220</v>
      </c>
      <c r="B237" s="624" t="s">
        <v>56</v>
      </c>
      <c r="C237" s="628" t="s">
        <v>680</v>
      </c>
      <c r="D237" s="617" t="s">
        <v>194</v>
      </c>
      <c r="E237" s="618" t="s">
        <v>113</v>
      </c>
      <c r="F237" s="618" t="s">
        <v>8</v>
      </c>
      <c r="G237" s="632">
        <f>G238</f>
        <v>1980</v>
      </c>
      <c r="H237" s="622">
        <f t="shared" si="47"/>
        <v>0</v>
      </c>
      <c r="I237" s="623">
        <f t="shared" si="47"/>
        <v>0</v>
      </c>
    </row>
    <row r="238" spans="1:9" s="51" customFormat="1" ht="12.75">
      <c r="A238" s="609">
        <v>221</v>
      </c>
      <c r="B238" s="624" t="s">
        <v>60</v>
      </c>
      <c r="C238" s="628" t="s">
        <v>680</v>
      </c>
      <c r="D238" s="617" t="s">
        <v>194</v>
      </c>
      <c r="E238" s="618" t="s">
        <v>113</v>
      </c>
      <c r="F238" s="618" t="s">
        <v>151</v>
      </c>
      <c r="G238" s="619">
        <v>1980</v>
      </c>
      <c r="H238" s="619"/>
      <c r="I238" s="620"/>
    </row>
    <row r="239" spans="1:9" s="51" customFormat="1" ht="63.75">
      <c r="A239" s="609">
        <v>222</v>
      </c>
      <c r="B239" s="624" t="s">
        <v>862</v>
      </c>
      <c r="C239" s="628" t="s">
        <v>699</v>
      </c>
      <c r="D239" s="628"/>
      <c r="E239" s="618"/>
      <c r="F239" s="629"/>
      <c r="G239" s="630">
        <f>G240</f>
        <v>3816.2</v>
      </c>
      <c r="H239" s="630">
        <f>H240</f>
        <v>0</v>
      </c>
      <c r="I239" s="631">
        <f>I240</f>
        <v>0</v>
      </c>
    </row>
    <row r="240" spans="1:9" s="51" customFormat="1" ht="25.5">
      <c r="A240" s="609">
        <v>223</v>
      </c>
      <c r="B240" s="621" t="s">
        <v>559</v>
      </c>
      <c r="C240" s="628" t="s">
        <v>699</v>
      </c>
      <c r="D240" s="628" t="s">
        <v>193</v>
      </c>
      <c r="E240" s="618"/>
      <c r="F240" s="629"/>
      <c r="G240" s="630">
        <f>G241</f>
        <v>3816.2</v>
      </c>
      <c r="H240" s="630">
        <f aca="true" t="shared" si="48" ref="H240:I242">H241</f>
        <v>0</v>
      </c>
      <c r="I240" s="631">
        <f t="shared" si="48"/>
        <v>0</v>
      </c>
    </row>
    <row r="241" spans="1:9" s="51" customFormat="1" ht="25.5">
      <c r="A241" s="609">
        <v>224</v>
      </c>
      <c r="B241" s="621" t="s">
        <v>207</v>
      </c>
      <c r="C241" s="628" t="s">
        <v>699</v>
      </c>
      <c r="D241" s="628" t="s">
        <v>194</v>
      </c>
      <c r="E241" s="618"/>
      <c r="F241" s="629"/>
      <c r="G241" s="630">
        <f>G242</f>
        <v>3816.2</v>
      </c>
      <c r="H241" s="630">
        <f t="shared" si="48"/>
        <v>0</v>
      </c>
      <c r="I241" s="631">
        <f t="shared" si="48"/>
        <v>0</v>
      </c>
    </row>
    <row r="242" spans="1:9" s="51" customFormat="1" ht="12.75">
      <c r="A242" s="609">
        <v>225</v>
      </c>
      <c r="B242" s="624" t="s">
        <v>56</v>
      </c>
      <c r="C242" s="628" t="s">
        <v>699</v>
      </c>
      <c r="D242" s="628" t="s">
        <v>194</v>
      </c>
      <c r="E242" s="618" t="s">
        <v>113</v>
      </c>
      <c r="F242" s="618" t="s">
        <v>8</v>
      </c>
      <c r="G242" s="630">
        <f>G243</f>
        <v>3816.2</v>
      </c>
      <c r="H242" s="630">
        <f t="shared" si="48"/>
        <v>0</v>
      </c>
      <c r="I242" s="631">
        <f t="shared" si="48"/>
        <v>0</v>
      </c>
    </row>
    <row r="243" spans="1:9" s="51" customFormat="1" ht="12.75">
      <c r="A243" s="609">
        <v>226</v>
      </c>
      <c r="B243" s="624" t="s">
        <v>60</v>
      </c>
      <c r="C243" s="628" t="s">
        <v>699</v>
      </c>
      <c r="D243" s="628" t="s">
        <v>194</v>
      </c>
      <c r="E243" s="618" t="s">
        <v>113</v>
      </c>
      <c r="F243" s="618" t="s">
        <v>151</v>
      </c>
      <c r="G243" s="630">
        <v>3816.2</v>
      </c>
      <c r="H243" s="630">
        <v>0</v>
      </c>
      <c r="I243" s="631"/>
    </row>
    <row r="244" spans="1:9" s="51" customFormat="1" ht="25.5">
      <c r="A244" s="609">
        <v>227</v>
      </c>
      <c r="B244" s="616" t="s">
        <v>453</v>
      </c>
      <c r="C244" s="617" t="s">
        <v>373</v>
      </c>
      <c r="D244" s="617"/>
      <c r="E244" s="618"/>
      <c r="F244" s="618"/>
      <c r="G244" s="619">
        <f>G250+G245</f>
        <v>12990.31058</v>
      </c>
      <c r="H244" s="619">
        <f>H250+H245</f>
        <v>16.2</v>
      </c>
      <c r="I244" s="619">
        <f>I250+I245</f>
        <v>16.2</v>
      </c>
    </row>
    <row r="245" spans="1:9" s="51" customFormat="1" ht="114.75">
      <c r="A245" s="609">
        <v>228</v>
      </c>
      <c r="B245" s="624" t="s">
        <v>1072</v>
      </c>
      <c r="C245" s="636" t="s">
        <v>1067</v>
      </c>
      <c r="D245" s="636"/>
      <c r="E245" s="636"/>
      <c r="F245" s="637"/>
      <c r="G245" s="622">
        <f aca="true" t="shared" si="49" ref="G245:I247">G246</f>
        <v>12972.51058</v>
      </c>
      <c r="H245" s="622">
        <f t="shared" si="49"/>
        <v>0</v>
      </c>
      <c r="I245" s="623">
        <f t="shared" si="49"/>
        <v>0</v>
      </c>
    </row>
    <row r="246" spans="1:9" s="51" customFormat="1" ht="12.75">
      <c r="A246" s="609">
        <v>229</v>
      </c>
      <c r="B246" s="545" t="s">
        <v>1070</v>
      </c>
      <c r="C246" s="636" t="s">
        <v>1067</v>
      </c>
      <c r="D246" s="636" t="s">
        <v>1068</v>
      </c>
      <c r="E246" s="636"/>
      <c r="F246" s="637"/>
      <c r="G246" s="622">
        <f t="shared" si="49"/>
        <v>12972.51058</v>
      </c>
      <c r="H246" s="622">
        <f t="shared" si="49"/>
        <v>0</v>
      </c>
      <c r="I246" s="623">
        <f t="shared" si="49"/>
        <v>0</v>
      </c>
    </row>
    <row r="247" spans="1:9" s="51" customFormat="1" ht="12.75">
      <c r="A247" s="609">
        <v>230</v>
      </c>
      <c r="B247" s="485" t="s">
        <v>1071</v>
      </c>
      <c r="C247" s="636" t="s">
        <v>1067</v>
      </c>
      <c r="D247" s="636" t="s">
        <v>1069</v>
      </c>
      <c r="E247" s="636"/>
      <c r="F247" s="637"/>
      <c r="G247" s="622">
        <f t="shared" si="49"/>
        <v>12972.51058</v>
      </c>
      <c r="H247" s="622">
        <f t="shared" si="49"/>
        <v>0</v>
      </c>
      <c r="I247" s="623">
        <f t="shared" si="49"/>
        <v>0</v>
      </c>
    </row>
    <row r="248" spans="1:9" s="51" customFormat="1" ht="12.75">
      <c r="A248" s="609">
        <v>231</v>
      </c>
      <c r="B248" s="624" t="s">
        <v>139</v>
      </c>
      <c r="C248" s="636" t="s">
        <v>1067</v>
      </c>
      <c r="D248" s="636" t="s">
        <v>1069</v>
      </c>
      <c r="E248" s="618" t="s">
        <v>130</v>
      </c>
      <c r="F248" s="636" t="s">
        <v>8</v>
      </c>
      <c r="G248" s="619">
        <f>G249</f>
        <v>12972.51058</v>
      </c>
      <c r="H248" s="619">
        <f>H249</f>
        <v>0</v>
      </c>
      <c r="I248" s="620">
        <f>I249</f>
        <v>0</v>
      </c>
    </row>
    <row r="249" spans="1:9" s="51" customFormat="1" ht="12.75">
      <c r="A249" s="609">
        <v>232</v>
      </c>
      <c r="B249" s="624" t="s">
        <v>141</v>
      </c>
      <c r="C249" s="636" t="s">
        <v>1067</v>
      </c>
      <c r="D249" s="636" t="s">
        <v>1069</v>
      </c>
      <c r="E249" s="636" t="s">
        <v>130</v>
      </c>
      <c r="F249" s="636" t="s">
        <v>109</v>
      </c>
      <c r="G249" s="622">
        <v>12972.51058</v>
      </c>
      <c r="H249" s="622">
        <v>0</v>
      </c>
      <c r="I249" s="623">
        <v>0</v>
      </c>
    </row>
    <row r="250" spans="1:9" s="51" customFormat="1" ht="114.75">
      <c r="A250" s="609">
        <v>233</v>
      </c>
      <c r="B250" s="624" t="s">
        <v>863</v>
      </c>
      <c r="C250" s="636" t="s">
        <v>858</v>
      </c>
      <c r="D250" s="636"/>
      <c r="E250" s="636"/>
      <c r="F250" s="637"/>
      <c r="G250" s="622">
        <f aca="true" t="shared" si="50" ref="G250:I252">G251</f>
        <v>17.8</v>
      </c>
      <c r="H250" s="622">
        <f t="shared" si="50"/>
        <v>16.2</v>
      </c>
      <c r="I250" s="623">
        <f t="shared" si="50"/>
        <v>16.2</v>
      </c>
    </row>
    <row r="251" spans="1:9" s="51" customFormat="1" ht="38.25">
      <c r="A251" s="609">
        <v>234</v>
      </c>
      <c r="B251" s="621" t="s">
        <v>191</v>
      </c>
      <c r="C251" s="636" t="s">
        <v>858</v>
      </c>
      <c r="D251" s="636" t="s">
        <v>180</v>
      </c>
      <c r="E251" s="636"/>
      <c r="F251" s="637"/>
      <c r="G251" s="622">
        <f t="shared" si="50"/>
        <v>17.8</v>
      </c>
      <c r="H251" s="622">
        <f t="shared" si="50"/>
        <v>16.2</v>
      </c>
      <c r="I251" s="623">
        <f t="shared" si="50"/>
        <v>16.2</v>
      </c>
    </row>
    <row r="252" spans="1:9" s="51" customFormat="1" ht="12.75">
      <c r="A252" s="609">
        <v>235</v>
      </c>
      <c r="B252" s="624" t="s">
        <v>214</v>
      </c>
      <c r="C252" s="636" t="s">
        <v>858</v>
      </c>
      <c r="D252" s="636" t="s">
        <v>129</v>
      </c>
      <c r="E252" s="636"/>
      <c r="F252" s="637"/>
      <c r="G252" s="622">
        <f t="shared" si="50"/>
        <v>17.8</v>
      </c>
      <c r="H252" s="622">
        <f t="shared" si="50"/>
        <v>16.2</v>
      </c>
      <c r="I252" s="623">
        <f t="shared" si="50"/>
        <v>16.2</v>
      </c>
    </row>
    <row r="253" spans="1:9" s="51" customFormat="1" ht="12.75">
      <c r="A253" s="609">
        <v>236</v>
      </c>
      <c r="B253" s="624" t="s">
        <v>42</v>
      </c>
      <c r="C253" s="636" t="s">
        <v>858</v>
      </c>
      <c r="D253" s="636" t="s">
        <v>129</v>
      </c>
      <c r="E253" s="618" t="s">
        <v>11</v>
      </c>
      <c r="F253" s="636" t="s">
        <v>8</v>
      </c>
      <c r="G253" s="619">
        <f>G254</f>
        <v>17.8</v>
      </c>
      <c r="H253" s="619">
        <f>H254</f>
        <v>16.2</v>
      </c>
      <c r="I253" s="620">
        <f>I254</f>
        <v>16.2</v>
      </c>
    </row>
    <row r="254" spans="1:9" s="51" customFormat="1" ht="12.75">
      <c r="A254" s="609">
        <v>237</v>
      </c>
      <c r="B254" s="624" t="s">
        <v>27</v>
      </c>
      <c r="C254" s="636" t="s">
        <v>858</v>
      </c>
      <c r="D254" s="636" t="s">
        <v>129</v>
      </c>
      <c r="E254" s="636" t="s">
        <v>11</v>
      </c>
      <c r="F254" s="637">
        <v>13</v>
      </c>
      <c r="G254" s="622">
        <v>17.8</v>
      </c>
      <c r="H254" s="622">
        <v>16.2</v>
      </c>
      <c r="I254" s="623">
        <v>16.2</v>
      </c>
    </row>
    <row r="255" spans="1:9" s="51" customFormat="1" ht="25.5">
      <c r="A255" s="609">
        <v>238</v>
      </c>
      <c r="B255" s="616" t="s">
        <v>213</v>
      </c>
      <c r="C255" s="617" t="s">
        <v>374</v>
      </c>
      <c r="D255" s="617"/>
      <c r="E255" s="618"/>
      <c r="F255" s="618"/>
      <c r="G255" s="632">
        <f>G256+G273</f>
        <v>50256.16</v>
      </c>
      <c r="H255" s="632">
        <f>H256+H273</f>
        <v>40457.78599999999</v>
      </c>
      <c r="I255" s="633">
        <f>I256+I273</f>
        <v>41024.903999999995</v>
      </c>
    </row>
    <row r="256" spans="1:9" s="51" customFormat="1" ht="51">
      <c r="A256" s="609">
        <v>239</v>
      </c>
      <c r="B256" s="621" t="s">
        <v>269</v>
      </c>
      <c r="C256" s="617" t="s">
        <v>375</v>
      </c>
      <c r="D256" s="617"/>
      <c r="E256" s="618"/>
      <c r="F256" s="618"/>
      <c r="G256" s="632">
        <f>G257+G261+G265+G269</f>
        <v>23516.514000000003</v>
      </c>
      <c r="H256" s="632">
        <f>H257+H261+H265+H269</f>
        <v>19291.869</v>
      </c>
      <c r="I256" s="633">
        <f>I257+I261+I265+I269</f>
        <v>19645.962</v>
      </c>
    </row>
    <row r="257" spans="1:9" s="51" customFormat="1" ht="38.25">
      <c r="A257" s="609">
        <v>240</v>
      </c>
      <c r="B257" s="621" t="s">
        <v>191</v>
      </c>
      <c r="C257" s="617" t="s">
        <v>375</v>
      </c>
      <c r="D257" s="617" t="s">
        <v>180</v>
      </c>
      <c r="E257" s="618"/>
      <c r="F257" s="618"/>
      <c r="G257" s="619">
        <f aca="true" t="shared" si="51" ref="G257:I259">G258</f>
        <v>20500.026</v>
      </c>
      <c r="H257" s="619">
        <f t="shared" si="51"/>
        <v>17577</v>
      </c>
      <c r="I257" s="619">
        <f t="shared" si="51"/>
        <v>17577</v>
      </c>
    </row>
    <row r="258" spans="1:9" s="51" customFormat="1" ht="12.75">
      <c r="A258" s="609">
        <v>241</v>
      </c>
      <c r="B258" s="621" t="s">
        <v>206</v>
      </c>
      <c r="C258" s="617" t="s">
        <v>375</v>
      </c>
      <c r="D258" s="617" t="s">
        <v>147</v>
      </c>
      <c r="E258" s="618"/>
      <c r="F258" s="618"/>
      <c r="G258" s="619">
        <f t="shared" si="51"/>
        <v>20500.026</v>
      </c>
      <c r="H258" s="619">
        <f t="shared" si="51"/>
        <v>17577</v>
      </c>
      <c r="I258" s="619">
        <f t="shared" si="51"/>
        <v>17577</v>
      </c>
    </row>
    <row r="259" spans="1:9" s="51" customFormat="1" ht="12.75">
      <c r="A259" s="609">
        <v>242</v>
      </c>
      <c r="B259" s="624" t="s">
        <v>56</v>
      </c>
      <c r="C259" s="617" t="s">
        <v>375</v>
      </c>
      <c r="D259" s="617" t="s">
        <v>147</v>
      </c>
      <c r="E259" s="618" t="s">
        <v>113</v>
      </c>
      <c r="F259" s="618" t="s">
        <v>8</v>
      </c>
      <c r="G259" s="619">
        <f t="shared" si="51"/>
        <v>20500.026</v>
      </c>
      <c r="H259" s="619">
        <f t="shared" si="51"/>
        <v>17577</v>
      </c>
      <c r="I259" s="619">
        <f t="shared" si="51"/>
        <v>17577</v>
      </c>
    </row>
    <row r="260" spans="1:9" s="51" customFormat="1" ht="12.75">
      <c r="A260" s="609">
        <v>243</v>
      </c>
      <c r="B260" s="616" t="s">
        <v>61</v>
      </c>
      <c r="C260" s="617" t="s">
        <v>375</v>
      </c>
      <c r="D260" s="617" t="s">
        <v>147</v>
      </c>
      <c r="E260" s="618" t="s">
        <v>113</v>
      </c>
      <c r="F260" s="618" t="s">
        <v>115</v>
      </c>
      <c r="G260" s="619">
        <v>20500.026</v>
      </c>
      <c r="H260" s="619">
        <v>17577</v>
      </c>
      <c r="I260" s="620">
        <v>17577</v>
      </c>
    </row>
    <row r="261" spans="1:9" s="51" customFormat="1" ht="25.5">
      <c r="A261" s="609">
        <v>244</v>
      </c>
      <c r="B261" s="621" t="s">
        <v>559</v>
      </c>
      <c r="C261" s="617" t="s">
        <v>375</v>
      </c>
      <c r="D261" s="617" t="s">
        <v>193</v>
      </c>
      <c r="E261" s="618"/>
      <c r="F261" s="618"/>
      <c r="G261" s="619">
        <f aca="true" t="shared" si="52" ref="G261:I263">G262</f>
        <v>2936.187</v>
      </c>
      <c r="H261" s="619">
        <f t="shared" si="52"/>
        <v>1634.869</v>
      </c>
      <c r="I261" s="619">
        <f t="shared" si="52"/>
        <v>1988.962</v>
      </c>
    </row>
    <row r="262" spans="1:9" s="51" customFormat="1" ht="25.5">
      <c r="A262" s="609">
        <v>245</v>
      </c>
      <c r="B262" s="621" t="s">
        <v>207</v>
      </c>
      <c r="C262" s="617" t="s">
        <v>375</v>
      </c>
      <c r="D262" s="617" t="s">
        <v>194</v>
      </c>
      <c r="E262" s="618"/>
      <c r="F262" s="618"/>
      <c r="G262" s="619">
        <f t="shared" si="52"/>
        <v>2936.187</v>
      </c>
      <c r="H262" s="619">
        <f t="shared" si="52"/>
        <v>1634.869</v>
      </c>
      <c r="I262" s="619">
        <f t="shared" si="52"/>
        <v>1988.962</v>
      </c>
    </row>
    <row r="263" spans="1:9" s="51" customFormat="1" ht="12.75">
      <c r="A263" s="609">
        <v>246</v>
      </c>
      <c r="B263" s="624" t="s">
        <v>56</v>
      </c>
      <c r="C263" s="617" t="s">
        <v>375</v>
      </c>
      <c r="D263" s="617" t="s">
        <v>194</v>
      </c>
      <c r="E263" s="618" t="s">
        <v>113</v>
      </c>
      <c r="F263" s="618" t="s">
        <v>8</v>
      </c>
      <c r="G263" s="619">
        <f t="shared" si="52"/>
        <v>2936.187</v>
      </c>
      <c r="H263" s="619">
        <f t="shared" si="52"/>
        <v>1634.869</v>
      </c>
      <c r="I263" s="619">
        <f t="shared" si="52"/>
        <v>1988.962</v>
      </c>
    </row>
    <row r="264" spans="1:9" s="51" customFormat="1" ht="12.75">
      <c r="A264" s="609">
        <v>247</v>
      </c>
      <c r="B264" s="616" t="s">
        <v>61</v>
      </c>
      <c r="C264" s="617" t="s">
        <v>375</v>
      </c>
      <c r="D264" s="617" t="s">
        <v>194</v>
      </c>
      <c r="E264" s="618" t="s">
        <v>113</v>
      </c>
      <c r="F264" s="618" t="s">
        <v>115</v>
      </c>
      <c r="G264" s="619">
        <v>2936.187</v>
      </c>
      <c r="H264" s="619">
        <v>1634.869</v>
      </c>
      <c r="I264" s="620">
        <v>1988.962</v>
      </c>
    </row>
    <row r="265" spans="1:9" s="51" customFormat="1" ht="12.75">
      <c r="A265" s="609">
        <v>248</v>
      </c>
      <c r="B265" s="624" t="s">
        <v>227</v>
      </c>
      <c r="C265" s="617" t="s">
        <v>375</v>
      </c>
      <c r="D265" s="617" t="s">
        <v>215</v>
      </c>
      <c r="E265" s="618"/>
      <c r="F265" s="618"/>
      <c r="G265" s="619">
        <f>G266</f>
        <v>80</v>
      </c>
      <c r="H265" s="622">
        <f aca="true" t="shared" si="53" ref="H265:I267">H266</f>
        <v>80</v>
      </c>
      <c r="I265" s="623">
        <f t="shared" si="53"/>
        <v>80</v>
      </c>
    </row>
    <row r="266" spans="1:9" s="51" customFormat="1" ht="12.75">
      <c r="A266" s="609">
        <v>249</v>
      </c>
      <c r="B266" s="616" t="s">
        <v>494</v>
      </c>
      <c r="C266" s="617" t="s">
        <v>375</v>
      </c>
      <c r="D266" s="617" t="s">
        <v>495</v>
      </c>
      <c r="E266" s="618"/>
      <c r="F266" s="618"/>
      <c r="G266" s="619">
        <f>G267</f>
        <v>80</v>
      </c>
      <c r="H266" s="622">
        <f t="shared" si="53"/>
        <v>80</v>
      </c>
      <c r="I266" s="623">
        <f t="shared" si="53"/>
        <v>80</v>
      </c>
    </row>
    <row r="267" spans="1:9" s="51" customFormat="1" ht="12.75">
      <c r="A267" s="609">
        <v>250</v>
      </c>
      <c r="B267" s="624" t="s">
        <v>56</v>
      </c>
      <c r="C267" s="617" t="s">
        <v>375</v>
      </c>
      <c r="D267" s="617" t="s">
        <v>495</v>
      </c>
      <c r="E267" s="618" t="s">
        <v>113</v>
      </c>
      <c r="F267" s="618" t="s">
        <v>8</v>
      </c>
      <c r="G267" s="619">
        <f>G268</f>
        <v>80</v>
      </c>
      <c r="H267" s="622">
        <f t="shared" si="53"/>
        <v>80</v>
      </c>
      <c r="I267" s="623">
        <f t="shared" si="53"/>
        <v>80</v>
      </c>
    </row>
    <row r="268" spans="1:9" s="51" customFormat="1" ht="12.75">
      <c r="A268" s="609">
        <v>251</v>
      </c>
      <c r="B268" s="616" t="s">
        <v>61</v>
      </c>
      <c r="C268" s="617" t="s">
        <v>375</v>
      </c>
      <c r="D268" s="617" t="s">
        <v>495</v>
      </c>
      <c r="E268" s="618" t="s">
        <v>113</v>
      </c>
      <c r="F268" s="618" t="s">
        <v>115</v>
      </c>
      <c r="G268" s="619">
        <v>80</v>
      </c>
      <c r="H268" s="622">
        <v>80</v>
      </c>
      <c r="I268" s="623">
        <v>80</v>
      </c>
    </row>
    <row r="269" spans="1:9" s="51" customFormat="1" ht="12.75">
      <c r="A269" s="609">
        <v>252</v>
      </c>
      <c r="B269" s="626" t="s">
        <v>195</v>
      </c>
      <c r="C269" s="617" t="s">
        <v>375</v>
      </c>
      <c r="D269" s="617" t="s">
        <v>196</v>
      </c>
      <c r="E269" s="618"/>
      <c r="F269" s="618"/>
      <c r="G269" s="619">
        <f aca="true" t="shared" si="54" ref="G269:I271">G270</f>
        <v>0.301</v>
      </c>
      <c r="H269" s="619">
        <f t="shared" si="54"/>
        <v>0</v>
      </c>
      <c r="I269" s="619">
        <f t="shared" si="54"/>
        <v>0</v>
      </c>
    </row>
    <row r="270" spans="1:9" s="51" customFormat="1" ht="12.75">
      <c r="A270" s="609">
        <v>253</v>
      </c>
      <c r="B270" s="621" t="s">
        <v>197</v>
      </c>
      <c r="C270" s="617" t="s">
        <v>375</v>
      </c>
      <c r="D270" s="617" t="s">
        <v>198</v>
      </c>
      <c r="E270" s="618"/>
      <c r="F270" s="618"/>
      <c r="G270" s="619">
        <f t="shared" si="54"/>
        <v>0.301</v>
      </c>
      <c r="H270" s="619">
        <f t="shared" si="54"/>
        <v>0</v>
      </c>
      <c r="I270" s="619">
        <f t="shared" si="54"/>
        <v>0</v>
      </c>
    </row>
    <row r="271" spans="1:9" s="51" customFormat="1" ht="12.75">
      <c r="A271" s="609">
        <v>254</v>
      </c>
      <c r="B271" s="624" t="s">
        <v>56</v>
      </c>
      <c r="C271" s="617" t="s">
        <v>375</v>
      </c>
      <c r="D271" s="617" t="s">
        <v>198</v>
      </c>
      <c r="E271" s="618" t="s">
        <v>113</v>
      </c>
      <c r="F271" s="618" t="s">
        <v>8</v>
      </c>
      <c r="G271" s="619">
        <f t="shared" si="54"/>
        <v>0.301</v>
      </c>
      <c r="H271" s="619">
        <f t="shared" si="54"/>
        <v>0</v>
      </c>
      <c r="I271" s="619">
        <f t="shared" si="54"/>
        <v>0</v>
      </c>
    </row>
    <row r="272" spans="1:9" s="51" customFormat="1" ht="12.75">
      <c r="A272" s="609">
        <v>255</v>
      </c>
      <c r="B272" s="616" t="s">
        <v>61</v>
      </c>
      <c r="C272" s="617" t="s">
        <v>375</v>
      </c>
      <c r="D272" s="617" t="s">
        <v>198</v>
      </c>
      <c r="E272" s="618" t="s">
        <v>113</v>
      </c>
      <c r="F272" s="618" t="s">
        <v>115</v>
      </c>
      <c r="G272" s="619">
        <v>0.301</v>
      </c>
      <c r="H272" s="619">
        <v>0</v>
      </c>
      <c r="I272" s="620">
        <v>0</v>
      </c>
    </row>
    <row r="273" spans="1:9" s="51" customFormat="1" ht="51">
      <c r="A273" s="609">
        <v>256</v>
      </c>
      <c r="B273" s="621" t="s">
        <v>270</v>
      </c>
      <c r="C273" s="617" t="s">
        <v>376</v>
      </c>
      <c r="D273" s="617"/>
      <c r="E273" s="618"/>
      <c r="F273" s="618"/>
      <c r="G273" s="619">
        <f>G274+G278+G282</f>
        <v>26739.645999999997</v>
      </c>
      <c r="H273" s="619">
        <f>H274+H278+H282</f>
        <v>21165.916999999998</v>
      </c>
      <c r="I273" s="619">
        <f>I274+I278+I282</f>
        <v>21378.942</v>
      </c>
    </row>
    <row r="274" spans="1:9" s="51" customFormat="1" ht="38.25">
      <c r="A274" s="609">
        <v>257</v>
      </c>
      <c r="B274" s="621" t="s">
        <v>191</v>
      </c>
      <c r="C274" s="617" t="s">
        <v>376</v>
      </c>
      <c r="D274" s="617" t="s">
        <v>180</v>
      </c>
      <c r="E274" s="618"/>
      <c r="F274" s="618"/>
      <c r="G274" s="619">
        <f aca="true" t="shared" si="55" ref="G274:I276">G275</f>
        <v>24432.872</v>
      </c>
      <c r="H274" s="619">
        <f t="shared" si="55"/>
        <v>20943.872</v>
      </c>
      <c r="I274" s="619">
        <f t="shared" si="55"/>
        <v>20943.872</v>
      </c>
    </row>
    <row r="275" spans="1:9" s="51" customFormat="1" ht="12.75">
      <c r="A275" s="609">
        <v>258</v>
      </c>
      <c r="B275" s="621" t="s">
        <v>206</v>
      </c>
      <c r="C275" s="617" t="s">
        <v>376</v>
      </c>
      <c r="D275" s="617" t="s">
        <v>147</v>
      </c>
      <c r="E275" s="618"/>
      <c r="F275" s="618"/>
      <c r="G275" s="619">
        <f t="shared" si="55"/>
        <v>24432.872</v>
      </c>
      <c r="H275" s="619">
        <f t="shared" si="55"/>
        <v>20943.872</v>
      </c>
      <c r="I275" s="619">
        <f t="shared" si="55"/>
        <v>20943.872</v>
      </c>
    </row>
    <row r="276" spans="1:9" s="51" customFormat="1" ht="12.75">
      <c r="A276" s="609">
        <v>259</v>
      </c>
      <c r="B276" s="624" t="s">
        <v>56</v>
      </c>
      <c r="C276" s="617" t="s">
        <v>376</v>
      </c>
      <c r="D276" s="617" t="s">
        <v>147</v>
      </c>
      <c r="E276" s="618" t="s">
        <v>113</v>
      </c>
      <c r="F276" s="618" t="s">
        <v>8</v>
      </c>
      <c r="G276" s="619">
        <f t="shared" si="55"/>
        <v>24432.872</v>
      </c>
      <c r="H276" s="619">
        <f t="shared" si="55"/>
        <v>20943.872</v>
      </c>
      <c r="I276" s="619">
        <f t="shared" si="55"/>
        <v>20943.872</v>
      </c>
    </row>
    <row r="277" spans="1:9" s="51" customFormat="1" ht="12.75">
      <c r="A277" s="609">
        <v>260</v>
      </c>
      <c r="B277" s="616" t="s">
        <v>61</v>
      </c>
      <c r="C277" s="617" t="s">
        <v>376</v>
      </c>
      <c r="D277" s="617" t="s">
        <v>147</v>
      </c>
      <c r="E277" s="618" t="s">
        <v>113</v>
      </c>
      <c r="F277" s="618" t="s">
        <v>115</v>
      </c>
      <c r="G277" s="619">
        <v>24432.872</v>
      </c>
      <c r="H277" s="619">
        <v>20943.872</v>
      </c>
      <c r="I277" s="620">
        <v>20943.872</v>
      </c>
    </row>
    <row r="278" spans="1:9" s="51" customFormat="1" ht="25.5">
      <c r="A278" s="609">
        <v>261</v>
      </c>
      <c r="B278" s="621" t="s">
        <v>559</v>
      </c>
      <c r="C278" s="617" t="s">
        <v>376</v>
      </c>
      <c r="D278" s="617" t="s">
        <v>193</v>
      </c>
      <c r="E278" s="618"/>
      <c r="F278" s="618"/>
      <c r="G278" s="619">
        <f aca="true" t="shared" si="56" ref="G278:I280">G279</f>
        <v>2306.761</v>
      </c>
      <c r="H278" s="619">
        <f t="shared" si="56"/>
        <v>222.045</v>
      </c>
      <c r="I278" s="619">
        <f t="shared" si="56"/>
        <v>435.07</v>
      </c>
    </row>
    <row r="279" spans="1:9" s="51" customFormat="1" ht="25.5">
      <c r="A279" s="609">
        <v>262</v>
      </c>
      <c r="B279" s="621" t="s">
        <v>207</v>
      </c>
      <c r="C279" s="617" t="s">
        <v>376</v>
      </c>
      <c r="D279" s="617" t="s">
        <v>194</v>
      </c>
      <c r="E279" s="618"/>
      <c r="F279" s="618"/>
      <c r="G279" s="619">
        <f t="shared" si="56"/>
        <v>2306.761</v>
      </c>
      <c r="H279" s="619">
        <f t="shared" si="56"/>
        <v>222.045</v>
      </c>
      <c r="I279" s="619">
        <f t="shared" si="56"/>
        <v>435.07</v>
      </c>
    </row>
    <row r="280" spans="1:9" s="51" customFormat="1" ht="12.75">
      <c r="A280" s="609">
        <v>263</v>
      </c>
      <c r="B280" s="624" t="s">
        <v>56</v>
      </c>
      <c r="C280" s="617" t="s">
        <v>376</v>
      </c>
      <c r="D280" s="617" t="s">
        <v>194</v>
      </c>
      <c r="E280" s="618" t="s">
        <v>113</v>
      </c>
      <c r="F280" s="618" t="s">
        <v>8</v>
      </c>
      <c r="G280" s="619">
        <f t="shared" si="56"/>
        <v>2306.761</v>
      </c>
      <c r="H280" s="622">
        <f t="shared" si="56"/>
        <v>222.045</v>
      </c>
      <c r="I280" s="623">
        <f t="shared" si="56"/>
        <v>435.07</v>
      </c>
    </row>
    <row r="281" spans="1:9" s="51" customFormat="1" ht="12.75">
      <c r="A281" s="609">
        <v>264</v>
      </c>
      <c r="B281" s="616" t="s">
        <v>61</v>
      </c>
      <c r="C281" s="617" t="s">
        <v>376</v>
      </c>
      <c r="D281" s="617" t="s">
        <v>194</v>
      </c>
      <c r="E281" s="618" t="s">
        <v>113</v>
      </c>
      <c r="F281" s="618" t="s">
        <v>115</v>
      </c>
      <c r="G281" s="619">
        <v>2306.761</v>
      </c>
      <c r="H281" s="619">
        <v>222.045</v>
      </c>
      <c r="I281" s="620">
        <v>435.07</v>
      </c>
    </row>
    <row r="282" spans="1:9" s="51" customFormat="1" ht="12.75">
      <c r="A282" s="609">
        <v>265</v>
      </c>
      <c r="B282" s="626" t="s">
        <v>195</v>
      </c>
      <c r="C282" s="617" t="s">
        <v>376</v>
      </c>
      <c r="D282" s="617" t="s">
        <v>196</v>
      </c>
      <c r="E282" s="618"/>
      <c r="F282" s="618"/>
      <c r="G282" s="619">
        <f>G283</f>
        <v>0.013</v>
      </c>
      <c r="H282" s="622">
        <f aca="true" t="shared" si="57" ref="H282:I284">H283</f>
        <v>0</v>
      </c>
      <c r="I282" s="623">
        <f t="shared" si="57"/>
        <v>0</v>
      </c>
    </row>
    <row r="283" spans="1:9" s="51" customFormat="1" ht="12.75">
      <c r="A283" s="609">
        <v>266</v>
      </c>
      <c r="B283" s="621" t="s">
        <v>197</v>
      </c>
      <c r="C283" s="617" t="s">
        <v>376</v>
      </c>
      <c r="D283" s="617" t="s">
        <v>198</v>
      </c>
      <c r="E283" s="618"/>
      <c r="F283" s="618"/>
      <c r="G283" s="619">
        <f>G284</f>
        <v>0.013</v>
      </c>
      <c r="H283" s="622">
        <f t="shared" si="57"/>
        <v>0</v>
      </c>
      <c r="I283" s="623">
        <f t="shared" si="57"/>
        <v>0</v>
      </c>
    </row>
    <row r="284" spans="1:9" s="51" customFormat="1" ht="12.75">
      <c r="A284" s="609">
        <v>267</v>
      </c>
      <c r="B284" s="624" t="s">
        <v>56</v>
      </c>
      <c r="C284" s="617" t="s">
        <v>376</v>
      </c>
      <c r="D284" s="617" t="s">
        <v>198</v>
      </c>
      <c r="E284" s="618" t="s">
        <v>113</v>
      </c>
      <c r="F284" s="618" t="s">
        <v>8</v>
      </c>
      <c r="G284" s="619">
        <f>G285</f>
        <v>0.013</v>
      </c>
      <c r="H284" s="622">
        <f t="shared" si="57"/>
        <v>0</v>
      </c>
      <c r="I284" s="623">
        <f t="shared" si="57"/>
        <v>0</v>
      </c>
    </row>
    <row r="285" spans="1:9" s="51" customFormat="1" ht="12.75">
      <c r="A285" s="609">
        <v>268</v>
      </c>
      <c r="B285" s="616" t="s">
        <v>61</v>
      </c>
      <c r="C285" s="617" t="s">
        <v>376</v>
      </c>
      <c r="D285" s="617" t="s">
        <v>198</v>
      </c>
      <c r="E285" s="618" t="s">
        <v>113</v>
      </c>
      <c r="F285" s="618" t="s">
        <v>115</v>
      </c>
      <c r="G285" s="619">
        <v>0.013</v>
      </c>
      <c r="H285" s="619">
        <v>0</v>
      </c>
      <c r="I285" s="620">
        <v>0</v>
      </c>
    </row>
    <row r="286" spans="1:9" s="51" customFormat="1" ht="25.5">
      <c r="A286" s="609">
        <v>269</v>
      </c>
      <c r="B286" s="638" t="s">
        <v>253</v>
      </c>
      <c r="C286" s="636" t="s">
        <v>332</v>
      </c>
      <c r="D286" s="636"/>
      <c r="E286" s="636"/>
      <c r="F286" s="618"/>
      <c r="G286" s="622">
        <f>G287+G302</f>
        <v>2406.826</v>
      </c>
      <c r="H286" s="622">
        <f>H287+H302</f>
        <v>2256.826</v>
      </c>
      <c r="I286" s="623">
        <f>I287+I302</f>
        <v>2256.826</v>
      </c>
    </row>
    <row r="287" spans="1:9" s="51" customFormat="1" ht="25.5">
      <c r="A287" s="609">
        <v>270</v>
      </c>
      <c r="B287" s="639" t="s">
        <v>303</v>
      </c>
      <c r="C287" s="636" t="s">
        <v>333</v>
      </c>
      <c r="D287" s="636"/>
      <c r="E287" s="636"/>
      <c r="F287" s="618"/>
      <c r="G287" s="622">
        <f>G288+G293</f>
        <v>2060.449</v>
      </c>
      <c r="H287" s="622">
        <f>H288+H293</f>
        <v>1870.199</v>
      </c>
      <c r="I287" s="623">
        <f>I288+I293</f>
        <v>1870.199</v>
      </c>
    </row>
    <row r="288" spans="1:9" s="51" customFormat="1" ht="51">
      <c r="A288" s="609">
        <v>271</v>
      </c>
      <c r="B288" s="638" t="s">
        <v>286</v>
      </c>
      <c r="C288" s="636" t="s">
        <v>334</v>
      </c>
      <c r="D288" s="636"/>
      <c r="E288" s="636"/>
      <c r="F288" s="618"/>
      <c r="G288" s="622">
        <f>G289</f>
        <v>1543.711</v>
      </c>
      <c r="H288" s="622">
        <f aca="true" t="shared" si="58" ref="H288:I291">H289</f>
        <v>1543.711</v>
      </c>
      <c r="I288" s="623">
        <f t="shared" si="58"/>
        <v>1543.711</v>
      </c>
    </row>
    <row r="289" spans="1:9" s="51" customFormat="1" ht="12.75">
      <c r="A289" s="609">
        <v>272</v>
      </c>
      <c r="B289" s="624" t="s">
        <v>227</v>
      </c>
      <c r="C289" s="636" t="s">
        <v>334</v>
      </c>
      <c r="D289" s="636" t="s">
        <v>215</v>
      </c>
      <c r="E289" s="636"/>
      <c r="F289" s="618"/>
      <c r="G289" s="622">
        <f>G290</f>
        <v>1543.711</v>
      </c>
      <c r="H289" s="622">
        <f t="shared" si="58"/>
        <v>1543.711</v>
      </c>
      <c r="I289" s="623">
        <f t="shared" si="58"/>
        <v>1543.711</v>
      </c>
    </row>
    <row r="290" spans="1:9" s="51" customFormat="1" ht="12.75">
      <c r="A290" s="609">
        <v>273</v>
      </c>
      <c r="B290" s="638" t="s">
        <v>216</v>
      </c>
      <c r="C290" s="636" t="s">
        <v>334</v>
      </c>
      <c r="D290" s="636" t="s">
        <v>217</v>
      </c>
      <c r="E290" s="636"/>
      <c r="F290" s="618"/>
      <c r="G290" s="622">
        <f>G291</f>
        <v>1543.711</v>
      </c>
      <c r="H290" s="622">
        <f t="shared" si="58"/>
        <v>1543.711</v>
      </c>
      <c r="I290" s="623">
        <f t="shared" si="58"/>
        <v>1543.711</v>
      </c>
    </row>
    <row r="291" spans="1:9" s="51" customFormat="1" ht="12.75">
      <c r="A291" s="609">
        <v>274</v>
      </c>
      <c r="B291" s="616" t="s">
        <v>139</v>
      </c>
      <c r="C291" s="636" t="s">
        <v>334</v>
      </c>
      <c r="D291" s="636" t="s">
        <v>217</v>
      </c>
      <c r="E291" s="636">
        <v>10</v>
      </c>
      <c r="F291" s="618" t="s">
        <v>8</v>
      </c>
      <c r="G291" s="622">
        <f>G292</f>
        <v>1543.711</v>
      </c>
      <c r="H291" s="622">
        <f t="shared" si="58"/>
        <v>1543.711</v>
      </c>
      <c r="I291" s="623">
        <f t="shared" si="58"/>
        <v>1543.711</v>
      </c>
    </row>
    <row r="292" spans="1:9" s="51" customFormat="1" ht="12.75">
      <c r="A292" s="609">
        <v>275</v>
      </c>
      <c r="B292" s="639" t="s">
        <v>140</v>
      </c>
      <c r="C292" s="636" t="s">
        <v>334</v>
      </c>
      <c r="D292" s="636" t="s">
        <v>217</v>
      </c>
      <c r="E292" s="636">
        <v>10</v>
      </c>
      <c r="F292" s="618" t="s">
        <v>11</v>
      </c>
      <c r="G292" s="622">
        <v>1543.711</v>
      </c>
      <c r="H292" s="622">
        <v>1543.711</v>
      </c>
      <c r="I292" s="623">
        <v>1543.711</v>
      </c>
    </row>
    <row r="293" spans="1:9" s="51" customFormat="1" ht="63.75">
      <c r="A293" s="609">
        <v>276</v>
      </c>
      <c r="B293" s="640" t="s">
        <v>254</v>
      </c>
      <c r="C293" s="636" t="s">
        <v>336</v>
      </c>
      <c r="D293" s="636"/>
      <c r="E293" s="636"/>
      <c r="F293" s="618"/>
      <c r="G293" s="622">
        <f>G298+G294</f>
        <v>516.738</v>
      </c>
      <c r="H293" s="622">
        <f>H298+H294</f>
        <v>326.488</v>
      </c>
      <c r="I293" s="623">
        <f>I298+I294</f>
        <v>326.488</v>
      </c>
    </row>
    <row r="294" spans="1:9" s="51" customFormat="1" ht="25.5">
      <c r="A294" s="609">
        <v>277</v>
      </c>
      <c r="B294" s="621" t="s">
        <v>559</v>
      </c>
      <c r="C294" s="636" t="s">
        <v>336</v>
      </c>
      <c r="D294" s="636" t="s">
        <v>193</v>
      </c>
      <c r="E294" s="636"/>
      <c r="F294" s="618"/>
      <c r="G294" s="622">
        <f>G295</f>
        <v>236.738</v>
      </c>
      <c r="H294" s="622">
        <f aca="true" t="shared" si="59" ref="H294:I296">H295</f>
        <v>88.453</v>
      </c>
      <c r="I294" s="623">
        <f t="shared" si="59"/>
        <v>88.453</v>
      </c>
    </row>
    <row r="295" spans="1:9" s="51" customFormat="1" ht="25.5">
      <c r="A295" s="609">
        <v>278</v>
      </c>
      <c r="B295" s="621" t="s">
        <v>207</v>
      </c>
      <c r="C295" s="636" t="s">
        <v>336</v>
      </c>
      <c r="D295" s="636" t="s">
        <v>194</v>
      </c>
      <c r="E295" s="636"/>
      <c r="F295" s="618"/>
      <c r="G295" s="622">
        <f>G296</f>
        <v>236.738</v>
      </c>
      <c r="H295" s="622">
        <f t="shared" si="59"/>
        <v>88.453</v>
      </c>
      <c r="I295" s="623">
        <f t="shared" si="59"/>
        <v>88.453</v>
      </c>
    </row>
    <row r="296" spans="1:9" s="51" customFormat="1" ht="12.75">
      <c r="A296" s="609">
        <v>279</v>
      </c>
      <c r="B296" s="616" t="s">
        <v>139</v>
      </c>
      <c r="C296" s="636" t="s">
        <v>336</v>
      </c>
      <c r="D296" s="636" t="s">
        <v>194</v>
      </c>
      <c r="E296" s="636" t="s">
        <v>130</v>
      </c>
      <c r="F296" s="618" t="s">
        <v>8</v>
      </c>
      <c r="G296" s="622">
        <f>G297</f>
        <v>236.738</v>
      </c>
      <c r="H296" s="622">
        <f t="shared" si="59"/>
        <v>88.453</v>
      </c>
      <c r="I296" s="623">
        <f t="shared" si="59"/>
        <v>88.453</v>
      </c>
    </row>
    <row r="297" spans="1:9" s="51" customFormat="1" ht="12.75">
      <c r="A297" s="609">
        <v>280</v>
      </c>
      <c r="B297" s="626" t="s">
        <v>133</v>
      </c>
      <c r="C297" s="636" t="s">
        <v>336</v>
      </c>
      <c r="D297" s="636" t="s">
        <v>194</v>
      </c>
      <c r="E297" s="636" t="s">
        <v>130</v>
      </c>
      <c r="F297" s="618" t="s">
        <v>107</v>
      </c>
      <c r="G297" s="622">
        <f>326.488-89.75</f>
        <v>236.738</v>
      </c>
      <c r="H297" s="622">
        <v>88.453</v>
      </c>
      <c r="I297" s="623">
        <v>88.453</v>
      </c>
    </row>
    <row r="298" spans="1:9" s="51" customFormat="1" ht="12.75">
      <c r="A298" s="609">
        <v>281</v>
      </c>
      <c r="B298" s="624" t="s">
        <v>227</v>
      </c>
      <c r="C298" s="636" t="s">
        <v>336</v>
      </c>
      <c r="D298" s="636" t="s">
        <v>215</v>
      </c>
      <c r="E298" s="636"/>
      <c r="F298" s="618"/>
      <c r="G298" s="622">
        <f>G299</f>
        <v>280</v>
      </c>
      <c r="H298" s="622">
        <f>H299</f>
        <v>238.035</v>
      </c>
      <c r="I298" s="623">
        <f>I299</f>
        <v>238.035</v>
      </c>
    </row>
    <row r="299" spans="1:9" s="51" customFormat="1" ht="12.75">
      <c r="A299" s="609">
        <v>282</v>
      </c>
      <c r="B299" s="638" t="s">
        <v>216</v>
      </c>
      <c r="C299" s="636" t="s">
        <v>336</v>
      </c>
      <c r="D299" s="636" t="s">
        <v>217</v>
      </c>
      <c r="E299" s="636"/>
      <c r="F299" s="618"/>
      <c r="G299" s="622">
        <f aca="true" t="shared" si="60" ref="G299:I300">G300</f>
        <v>280</v>
      </c>
      <c r="H299" s="622">
        <f t="shared" si="60"/>
        <v>238.035</v>
      </c>
      <c r="I299" s="623">
        <f t="shared" si="60"/>
        <v>238.035</v>
      </c>
    </row>
    <row r="300" spans="1:9" s="51" customFormat="1" ht="12.75">
      <c r="A300" s="609">
        <v>283</v>
      </c>
      <c r="B300" s="616" t="s">
        <v>139</v>
      </c>
      <c r="C300" s="636" t="s">
        <v>336</v>
      </c>
      <c r="D300" s="636" t="s">
        <v>217</v>
      </c>
      <c r="E300" s="636" t="s">
        <v>130</v>
      </c>
      <c r="F300" s="618" t="s">
        <v>8</v>
      </c>
      <c r="G300" s="622">
        <f t="shared" si="60"/>
        <v>280</v>
      </c>
      <c r="H300" s="622">
        <f t="shared" si="60"/>
        <v>238.035</v>
      </c>
      <c r="I300" s="623">
        <f t="shared" si="60"/>
        <v>238.035</v>
      </c>
    </row>
    <row r="301" spans="1:9" s="51" customFormat="1" ht="12.75">
      <c r="A301" s="609">
        <v>284</v>
      </c>
      <c r="B301" s="626" t="s">
        <v>133</v>
      </c>
      <c r="C301" s="636" t="s">
        <v>336</v>
      </c>
      <c r="D301" s="636" t="s">
        <v>217</v>
      </c>
      <c r="E301" s="636" t="s">
        <v>130</v>
      </c>
      <c r="F301" s="618" t="s">
        <v>107</v>
      </c>
      <c r="G301" s="622">
        <f>130+150</f>
        <v>280</v>
      </c>
      <c r="H301" s="622">
        <v>238.035</v>
      </c>
      <c r="I301" s="623">
        <v>238.035</v>
      </c>
    </row>
    <row r="302" spans="1:9" s="51" customFormat="1" ht="12.75">
      <c r="A302" s="609">
        <v>285</v>
      </c>
      <c r="B302" s="641" t="s">
        <v>234</v>
      </c>
      <c r="C302" s="636" t="s">
        <v>335</v>
      </c>
      <c r="D302" s="636"/>
      <c r="E302" s="642"/>
      <c r="F302" s="618"/>
      <c r="G302" s="622">
        <f>G303</f>
        <v>346.377</v>
      </c>
      <c r="H302" s="622">
        <f>H303</f>
        <v>386.627</v>
      </c>
      <c r="I302" s="623">
        <f>I303</f>
        <v>386.627</v>
      </c>
    </row>
    <row r="303" spans="1:9" s="51" customFormat="1" ht="51">
      <c r="A303" s="609">
        <v>286</v>
      </c>
      <c r="B303" s="638" t="s">
        <v>255</v>
      </c>
      <c r="C303" s="636" t="s">
        <v>337</v>
      </c>
      <c r="D303" s="636"/>
      <c r="E303" s="636"/>
      <c r="F303" s="618"/>
      <c r="G303" s="622">
        <f>G304+G308</f>
        <v>346.377</v>
      </c>
      <c r="H303" s="622">
        <f>H304+H308</f>
        <v>386.627</v>
      </c>
      <c r="I303" s="623">
        <f>I304+I308</f>
        <v>386.627</v>
      </c>
    </row>
    <row r="304" spans="1:9" s="51" customFormat="1" ht="25.5">
      <c r="A304" s="609">
        <v>287</v>
      </c>
      <c r="B304" s="621" t="s">
        <v>559</v>
      </c>
      <c r="C304" s="636" t="s">
        <v>337</v>
      </c>
      <c r="D304" s="636" t="s">
        <v>193</v>
      </c>
      <c r="E304" s="636"/>
      <c r="F304" s="618"/>
      <c r="G304" s="622">
        <f>G305</f>
        <v>73.747</v>
      </c>
      <c r="H304" s="622">
        <f aca="true" t="shared" si="61" ref="H304:I306">H305</f>
        <v>73.747</v>
      </c>
      <c r="I304" s="623">
        <f t="shared" si="61"/>
        <v>73.747</v>
      </c>
    </row>
    <row r="305" spans="1:9" s="51" customFormat="1" ht="25.5">
      <c r="A305" s="609">
        <v>288</v>
      </c>
      <c r="B305" s="621" t="s">
        <v>207</v>
      </c>
      <c r="C305" s="636" t="s">
        <v>337</v>
      </c>
      <c r="D305" s="636" t="s">
        <v>194</v>
      </c>
      <c r="E305" s="636"/>
      <c r="F305" s="618"/>
      <c r="G305" s="622">
        <f>G306</f>
        <v>73.747</v>
      </c>
      <c r="H305" s="622">
        <f t="shared" si="61"/>
        <v>73.747</v>
      </c>
      <c r="I305" s="623">
        <f t="shared" si="61"/>
        <v>73.747</v>
      </c>
    </row>
    <row r="306" spans="1:9" s="51" customFormat="1" ht="12.75">
      <c r="A306" s="609">
        <v>289</v>
      </c>
      <c r="B306" s="616" t="s">
        <v>139</v>
      </c>
      <c r="C306" s="636" t="s">
        <v>337</v>
      </c>
      <c r="D306" s="636" t="s">
        <v>194</v>
      </c>
      <c r="E306" s="636" t="s">
        <v>130</v>
      </c>
      <c r="F306" s="618" t="s">
        <v>8</v>
      </c>
      <c r="G306" s="622">
        <f>G307</f>
        <v>73.747</v>
      </c>
      <c r="H306" s="622">
        <f t="shared" si="61"/>
        <v>73.747</v>
      </c>
      <c r="I306" s="623">
        <f t="shared" si="61"/>
        <v>73.747</v>
      </c>
    </row>
    <row r="307" spans="1:9" s="51" customFormat="1" ht="12.75">
      <c r="A307" s="609">
        <v>290</v>
      </c>
      <c r="B307" s="626" t="s">
        <v>133</v>
      </c>
      <c r="C307" s="636" t="s">
        <v>337</v>
      </c>
      <c r="D307" s="636" t="s">
        <v>194</v>
      </c>
      <c r="E307" s="636" t="s">
        <v>130</v>
      </c>
      <c r="F307" s="618" t="s">
        <v>107</v>
      </c>
      <c r="G307" s="622">
        <v>73.747</v>
      </c>
      <c r="H307" s="622">
        <v>73.747</v>
      </c>
      <c r="I307" s="623">
        <v>73.747</v>
      </c>
    </row>
    <row r="308" spans="1:9" s="51" customFormat="1" ht="12.75">
      <c r="A308" s="609">
        <v>291</v>
      </c>
      <c r="B308" s="624" t="s">
        <v>227</v>
      </c>
      <c r="C308" s="636" t="s">
        <v>337</v>
      </c>
      <c r="D308" s="636" t="s">
        <v>215</v>
      </c>
      <c r="E308" s="636"/>
      <c r="F308" s="618"/>
      <c r="G308" s="622">
        <f>G309</f>
        <v>272.63</v>
      </c>
      <c r="H308" s="622">
        <f>H309</f>
        <v>312.88</v>
      </c>
      <c r="I308" s="623">
        <f>I309</f>
        <v>312.88</v>
      </c>
    </row>
    <row r="309" spans="1:9" s="51" customFormat="1" ht="12.75">
      <c r="A309" s="609">
        <v>292</v>
      </c>
      <c r="B309" s="638" t="s">
        <v>216</v>
      </c>
      <c r="C309" s="636" t="s">
        <v>337</v>
      </c>
      <c r="D309" s="636" t="s">
        <v>217</v>
      </c>
      <c r="E309" s="636"/>
      <c r="F309" s="618"/>
      <c r="G309" s="622">
        <f aca="true" t="shared" si="62" ref="G309:I310">G310</f>
        <v>272.63</v>
      </c>
      <c r="H309" s="622">
        <f t="shared" si="62"/>
        <v>312.88</v>
      </c>
      <c r="I309" s="623">
        <f t="shared" si="62"/>
        <v>312.88</v>
      </c>
    </row>
    <row r="310" spans="1:9" s="51" customFormat="1" ht="12.75">
      <c r="A310" s="609">
        <v>293</v>
      </c>
      <c r="B310" s="616" t="s">
        <v>139</v>
      </c>
      <c r="C310" s="636" t="s">
        <v>337</v>
      </c>
      <c r="D310" s="636" t="s">
        <v>217</v>
      </c>
      <c r="E310" s="636" t="s">
        <v>130</v>
      </c>
      <c r="F310" s="618" t="s">
        <v>8</v>
      </c>
      <c r="G310" s="622">
        <f t="shared" si="62"/>
        <v>272.63</v>
      </c>
      <c r="H310" s="622">
        <f t="shared" si="62"/>
        <v>312.88</v>
      </c>
      <c r="I310" s="623">
        <f t="shared" si="62"/>
        <v>312.88</v>
      </c>
    </row>
    <row r="311" spans="1:9" s="51" customFormat="1" ht="12.75">
      <c r="A311" s="609">
        <v>294</v>
      </c>
      <c r="B311" s="626" t="s">
        <v>133</v>
      </c>
      <c r="C311" s="636" t="s">
        <v>337</v>
      </c>
      <c r="D311" s="636" t="s">
        <v>217</v>
      </c>
      <c r="E311" s="636" t="s">
        <v>130</v>
      </c>
      <c r="F311" s="618" t="s">
        <v>107</v>
      </c>
      <c r="G311" s="622">
        <v>272.63</v>
      </c>
      <c r="H311" s="622">
        <v>312.88</v>
      </c>
      <c r="I311" s="623">
        <v>312.88</v>
      </c>
    </row>
    <row r="312" spans="1:9" s="51" customFormat="1" ht="38.25">
      <c r="A312" s="609">
        <v>295</v>
      </c>
      <c r="B312" s="624" t="s">
        <v>690</v>
      </c>
      <c r="C312" s="618" t="s">
        <v>350</v>
      </c>
      <c r="D312" s="618"/>
      <c r="E312" s="618"/>
      <c r="F312" s="618"/>
      <c r="G312" s="643">
        <f>G313+G329+G348</f>
        <v>75457.67734</v>
      </c>
      <c r="H312" s="643">
        <f>H313+H329</f>
        <v>73015.129</v>
      </c>
      <c r="I312" s="644">
        <f>I313+I329</f>
        <v>73015.129</v>
      </c>
    </row>
    <row r="313" spans="1:9" s="51" customFormat="1" ht="25.5">
      <c r="A313" s="609">
        <v>296</v>
      </c>
      <c r="B313" s="624" t="s">
        <v>460</v>
      </c>
      <c r="C313" s="618" t="s">
        <v>392</v>
      </c>
      <c r="D313" s="618"/>
      <c r="E313" s="618"/>
      <c r="F313" s="618"/>
      <c r="G313" s="643">
        <f>G314+G324+G319</f>
        <v>62947.04537</v>
      </c>
      <c r="H313" s="643">
        <f>H314+H324+H319</f>
        <v>62494</v>
      </c>
      <c r="I313" s="643">
        <f>I314+I324+I319</f>
        <v>62494</v>
      </c>
    </row>
    <row r="314" spans="1:9" s="51" customFormat="1" ht="89.25">
      <c r="A314" s="609">
        <v>297</v>
      </c>
      <c r="B314" s="624" t="s">
        <v>691</v>
      </c>
      <c r="C314" s="618" t="s">
        <v>393</v>
      </c>
      <c r="D314" s="618"/>
      <c r="E314" s="618"/>
      <c r="F314" s="618"/>
      <c r="G314" s="643">
        <f>G315</f>
        <v>30760.7</v>
      </c>
      <c r="H314" s="622">
        <f aca="true" t="shared" si="63" ref="H314:I322">H315</f>
        <v>30760.7</v>
      </c>
      <c r="I314" s="623">
        <f t="shared" si="63"/>
        <v>30760.7</v>
      </c>
    </row>
    <row r="315" spans="1:9" s="51" customFormat="1" ht="12.75">
      <c r="A315" s="609">
        <v>298</v>
      </c>
      <c r="B315" s="624" t="s">
        <v>195</v>
      </c>
      <c r="C315" s="618" t="s">
        <v>393</v>
      </c>
      <c r="D315" s="618" t="s">
        <v>196</v>
      </c>
      <c r="E315" s="618"/>
      <c r="F315" s="618"/>
      <c r="G315" s="643">
        <f>G316</f>
        <v>30760.7</v>
      </c>
      <c r="H315" s="622">
        <f t="shared" si="63"/>
        <v>30760.7</v>
      </c>
      <c r="I315" s="623">
        <f t="shared" si="63"/>
        <v>30760.7</v>
      </c>
    </row>
    <row r="316" spans="1:9" s="51" customFormat="1" ht="38.25">
      <c r="A316" s="609">
        <v>299</v>
      </c>
      <c r="B316" s="624" t="s">
        <v>565</v>
      </c>
      <c r="C316" s="618" t="s">
        <v>393</v>
      </c>
      <c r="D316" s="618" t="s">
        <v>208</v>
      </c>
      <c r="E316" s="618"/>
      <c r="F316" s="618"/>
      <c r="G316" s="643">
        <f>G317</f>
        <v>30760.7</v>
      </c>
      <c r="H316" s="622">
        <f t="shared" si="63"/>
        <v>30760.7</v>
      </c>
      <c r="I316" s="623">
        <f t="shared" si="63"/>
        <v>30760.7</v>
      </c>
    </row>
    <row r="317" spans="1:9" s="51" customFormat="1" ht="12.75">
      <c r="A317" s="609">
        <v>300</v>
      </c>
      <c r="B317" s="624" t="s">
        <v>100</v>
      </c>
      <c r="C317" s="618" t="s">
        <v>393</v>
      </c>
      <c r="D317" s="618" t="s">
        <v>208</v>
      </c>
      <c r="E317" s="618" t="s">
        <v>155</v>
      </c>
      <c r="F317" s="618" t="s">
        <v>8</v>
      </c>
      <c r="G317" s="643">
        <f>G318</f>
        <v>30760.7</v>
      </c>
      <c r="H317" s="622">
        <f t="shared" si="63"/>
        <v>30760.7</v>
      </c>
      <c r="I317" s="623">
        <f t="shared" si="63"/>
        <v>30760.7</v>
      </c>
    </row>
    <row r="318" spans="1:9" s="51" customFormat="1" ht="12.75">
      <c r="A318" s="609">
        <v>301</v>
      </c>
      <c r="B318" s="624" t="s">
        <v>101</v>
      </c>
      <c r="C318" s="618" t="s">
        <v>393</v>
      </c>
      <c r="D318" s="618" t="s">
        <v>208</v>
      </c>
      <c r="E318" s="618" t="s">
        <v>155</v>
      </c>
      <c r="F318" s="618" t="s">
        <v>151</v>
      </c>
      <c r="G318" s="643">
        <v>30760.7</v>
      </c>
      <c r="H318" s="622">
        <v>30760.7</v>
      </c>
      <c r="I318" s="623">
        <v>30760.7</v>
      </c>
    </row>
    <row r="319" spans="1:9" s="51" customFormat="1" ht="140.25">
      <c r="A319" s="609">
        <v>302</v>
      </c>
      <c r="B319" s="624" t="s">
        <v>1063</v>
      </c>
      <c r="C319" s="618" t="s">
        <v>1062</v>
      </c>
      <c r="D319" s="618"/>
      <c r="E319" s="618"/>
      <c r="F319" s="618"/>
      <c r="G319" s="643">
        <f>G320</f>
        <v>453.04537</v>
      </c>
      <c r="H319" s="622">
        <f t="shared" si="63"/>
        <v>0</v>
      </c>
      <c r="I319" s="623">
        <f t="shared" si="63"/>
        <v>0</v>
      </c>
    </row>
    <row r="320" spans="1:9" s="51" customFormat="1" ht="12.75">
      <c r="A320" s="609">
        <v>303</v>
      </c>
      <c r="B320" s="624" t="s">
        <v>195</v>
      </c>
      <c r="C320" s="618" t="s">
        <v>1062</v>
      </c>
      <c r="D320" s="618" t="s">
        <v>196</v>
      </c>
      <c r="E320" s="618"/>
      <c r="F320" s="618"/>
      <c r="G320" s="643">
        <f>G321</f>
        <v>453.04537</v>
      </c>
      <c r="H320" s="622">
        <f t="shared" si="63"/>
        <v>0</v>
      </c>
      <c r="I320" s="623">
        <f t="shared" si="63"/>
        <v>0</v>
      </c>
    </row>
    <row r="321" spans="1:9" s="51" customFormat="1" ht="12.75">
      <c r="A321" s="609">
        <v>304</v>
      </c>
      <c r="B321" s="624" t="s">
        <v>197</v>
      </c>
      <c r="C321" s="618" t="s">
        <v>1062</v>
      </c>
      <c r="D321" s="618" t="s">
        <v>198</v>
      </c>
      <c r="E321" s="618"/>
      <c r="F321" s="618"/>
      <c r="G321" s="643">
        <f>G322</f>
        <v>453.04537</v>
      </c>
      <c r="H321" s="622">
        <f t="shared" si="63"/>
        <v>0</v>
      </c>
      <c r="I321" s="623">
        <f t="shared" si="63"/>
        <v>0</v>
      </c>
    </row>
    <row r="322" spans="1:9" s="51" customFormat="1" ht="12.75">
      <c r="A322" s="609">
        <v>305</v>
      </c>
      <c r="B322" s="624" t="s">
        <v>100</v>
      </c>
      <c r="C322" s="618" t="s">
        <v>1062</v>
      </c>
      <c r="D322" s="636" t="s">
        <v>198</v>
      </c>
      <c r="E322" s="618" t="s">
        <v>155</v>
      </c>
      <c r="F322" s="618" t="s">
        <v>8</v>
      </c>
      <c r="G322" s="645">
        <f>G323</f>
        <v>453.04537</v>
      </c>
      <c r="H322" s="645">
        <f t="shared" si="63"/>
        <v>0</v>
      </c>
      <c r="I322" s="646">
        <f t="shared" si="63"/>
        <v>0</v>
      </c>
    </row>
    <row r="323" spans="1:9" s="51" customFormat="1" ht="12.75">
      <c r="A323" s="609">
        <v>306</v>
      </c>
      <c r="B323" s="624" t="s">
        <v>144</v>
      </c>
      <c r="C323" s="618" t="s">
        <v>1062</v>
      </c>
      <c r="D323" s="636" t="s">
        <v>198</v>
      </c>
      <c r="E323" s="618" t="s">
        <v>155</v>
      </c>
      <c r="F323" s="618" t="s">
        <v>155</v>
      </c>
      <c r="G323" s="645">
        <v>453.04537</v>
      </c>
      <c r="H323" s="645">
        <v>0</v>
      </c>
      <c r="I323" s="646">
        <v>0</v>
      </c>
    </row>
    <row r="324" spans="1:9" s="51" customFormat="1" ht="114.75">
      <c r="A324" s="609">
        <v>307</v>
      </c>
      <c r="B324" s="624" t="s">
        <v>692</v>
      </c>
      <c r="C324" s="618" t="s">
        <v>414</v>
      </c>
      <c r="D324" s="618"/>
      <c r="E324" s="618"/>
      <c r="F324" s="618"/>
      <c r="G324" s="643">
        <f>G325</f>
        <v>31733.3</v>
      </c>
      <c r="H324" s="622">
        <f aca="true" t="shared" si="64" ref="H324:I326">H325</f>
        <v>31733.3</v>
      </c>
      <c r="I324" s="623">
        <f t="shared" si="64"/>
        <v>31733.3</v>
      </c>
    </row>
    <row r="325" spans="1:9" s="51" customFormat="1" ht="12.75">
      <c r="A325" s="609">
        <v>308</v>
      </c>
      <c r="B325" s="624" t="s">
        <v>195</v>
      </c>
      <c r="C325" s="618" t="s">
        <v>414</v>
      </c>
      <c r="D325" s="618" t="s">
        <v>196</v>
      </c>
      <c r="E325" s="618"/>
      <c r="F325" s="618"/>
      <c r="G325" s="643">
        <f>G326</f>
        <v>31733.3</v>
      </c>
      <c r="H325" s="622">
        <f t="shared" si="64"/>
        <v>31733.3</v>
      </c>
      <c r="I325" s="623">
        <f t="shared" si="64"/>
        <v>31733.3</v>
      </c>
    </row>
    <row r="326" spans="1:9" s="51" customFormat="1" ht="38.25">
      <c r="A326" s="609">
        <v>309</v>
      </c>
      <c r="B326" s="624" t="s">
        <v>565</v>
      </c>
      <c r="C326" s="618" t="s">
        <v>414</v>
      </c>
      <c r="D326" s="618" t="s">
        <v>208</v>
      </c>
      <c r="E326" s="618"/>
      <c r="F326" s="618"/>
      <c r="G326" s="643">
        <f>G327</f>
        <v>31733.3</v>
      </c>
      <c r="H326" s="622">
        <f t="shared" si="64"/>
        <v>31733.3</v>
      </c>
      <c r="I326" s="623">
        <f t="shared" si="64"/>
        <v>31733.3</v>
      </c>
    </row>
    <row r="327" spans="1:9" s="51" customFormat="1" ht="12.75">
      <c r="A327" s="609">
        <v>310</v>
      </c>
      <c r="B327" s="624" t="s">
        <v>100</v>
      </c>
      <c r="C327" s="618" t="s">
        <v>414</v>
      </c>
      <c r="D327" s="618" t="s">
        <v>208</v>
      </c>
      <c r="E327" s="618" t="s">
        <v>155</v>
      </c>
      <c r="F327" s="618" t="s">
        <v>8</v>
      </c>
      <c r="G327" s="643">
        <f>G328</f>
        <v>31733.3</v>
      </c>
      <c r="H327" s="622">
        <f>H328</f>
        <v>31733.3</v>
      </c>
      <c r="I327" s="623">
        <f>I328</f>
        <v>31733.3</v>
      </c>
    </row>
    <row r="328" spans="1:9" s="51" customFormat="1" ht="12.75">
      <c r="A328" s="609">
        <v>311</v>
      </c>
      <c r="B328" s="624" t="s">
        <v>101</v>
      </c>
      <c r="C328" s="618" t="s">
        <v>414</v>
      </c>
      <c r="D328" s="618" t="s">
        <v>208</v>
      </c>
      <c r="E328" s="618" t="s">
        <v>155</v>
      </c>
      <c r="F328" s="618" t="s">
        <v>151</v>
      </c>
      <c r="G328" s="643">
        <v>31733.3</v>
      </c>
      <c r="H328" s="643">
        <v>31733.3</v>
      </c>
      <c r="I328" s="644">
        <v>31733.3</v>
      </c>
    </row>
    <row r="329" spans="1:9" s="51" customFormat="1" ht="25.5">
      <c r="A329" s="609">
        <v>312</v>
      </c>
      <c r="B329" s="624" t="s">
        <v>280</v>
      </c>
      <c r="C329" s="618" t="s">
        <v>351</v>
      </c>
      <c r="D329" s="618"/>
      <c r="E329" s="618"/>
      <c r="F329" s="618"/>
      <c r="G329" s="643">
        <f>G330+G343</f>
        <v>12098.34797</v>
      </c>
      <c r="H329" s="643">
        <f>H330</f>
        <v>10521.128999999999</v>
      </c>
      <c r="I329" s="644">
        <f>I330</f>
        <v>10521.128999999999</v>
      </c>
    </row>
    <row r="330" spans="1:9" s="51" customFormat="1" ht="63.75">
      <c r="A330" s="609">
        <v>313</v>
      </c>
      <c r="B330" s="634" t="s">
        <v>279</v>
      </c>
      <c r="C330" s="636" t="s">
        <v>360</v>
      </c>
      <c r="D330" s="636"/>
      <c r="E330" s="618"/>
      <c r="F330" s="618"/>
      <c r="G330" s="645">
        <f>G331+G335+G339</f>
        <v>11926.05167</v>
      </c>
      <c r="H330" s="645">
        <f>H331+H335+H339</f>
        <v>10521.128999999999</v>
      </c>
      <c r="I330" s="646">
        <f>I331+I335+I339</f>
        <v>10521.128999999999</v>
      </c>
    </row>
    <row r="331" spans="1:9" s="51" customFormat="1" ht="38.25">
      <c r="A331" s="609">
        <v>314</v>
      </c>
      <c r="B331" s="626" t="s">
        <v>191</v>
      </c>
      <c r="C331" s="636" t="s">
        <v>360</v>
      </c>
      <c r="D331" s="636" t="s">
        <v>180</v>
      </c>
      <c r="E331" s="618"/>
      <c r="F331" s="618"/>
      <c r="G331" s="645">
        <f>G332</f>
        <v>9960.49941</v>
      </c>
      <c r="H331" s="645">
        <f aca="true" t="shared" si="65" ref="H331:I333">H332</f>
        <v>9551.067</v>
      </c>
      <c r="I331" s="646">
        <f t="shared" si="65"/>
        <v>9551.067</v>
      </c>
    </row>
    <row r="332" spans="1:9" s="51" customFormat="1" ht="12.75">
      <c r="A332" s="609">
        <v>315</v>
      </c>
      <c r="B332" s="647" t="s">
        <v>206</v>
      </c>
      <c r="C332" s="636" t="s">
        <v>360</v>
      </c>
      <c r="D332" s="636" t="s">
        <v>147</v>
      </c>
      <c r="E332" s="618"/>
      <c r="F332" s="618"/>
      <c r="G332" s="645">
        <f>G333</f>
        <v>9960.49941</v>
      </c>
      <c r="H332" s="645">
        <f t="shared" si="65"/>
        <v>9551.067</v>
      </c>
      <c r="I332" s="646">
        <f t="shared" si="65"/>
        <v>9551.067</v>
      </c>
    </row>
    <row r="333" spans="1:9" s="51" customFormat="1" ht="12.75">
      <c r="A333" s="609">
        <v>316</v>
      </c>
      <c r="B333" s="624" t="s">
        <v>100</v>
      </c>
      <c r="C333" s="636" t="s">
        <v>360</v>
      </c>
      <c r="D333" s="636" t="s">
        <v>147</v>
      </c>
      <c r="E333" s="618" t="s">
        <v>155</v>
      </c>
      <c r="F333" s="618" t="s">
        <v>8</v>
      </c>
      <c r="G333" s="645">
        <f>G334</f>
        <v>9960.49941</v>
      </c>
      <c r="H333" s="645">
        <f t="shared" si="65"/>
        <v>9551.067</v>
      </c>
      <c r="I333" s="646">
        <f t="shared" si="65"/>
        <v>9551.067</v>
      </c>
    </row>
    <row r="334" spans="1:9" s="51" customFormat="1" ht="12.75">
      <c r="A334" s="609">
        <v>317</v>
      </c>
      <c r="B334" s="624" t="s">
        <v>144</v>
      </c>
      <c r="C334" s="636" t="s">
        <v>360</v>
      </c>
      <c r="D334" s="636" t="s">
        <v>147</v>
      </c>
      <c r="E334" s="618" t="s">
        <v>155</v>
      </c>
      <c r="F334" s="618" t="s">
        <v>155</v>
      </c>
      <c r="G334" s="645">
        <v>9960.49941</v>
      </c>
      <c r="H334" s="645">
        <v>9551.067</v>
      </c>
      <c r="I334" s="646">
        <v>9551.067</v>
      </c>
    </row>
    <row r="335" spans="1:9" s="51" customFormat="1" ht="25.5">
      <c r="A335" s="609">
        <v>318</v>
      </c>
      <c r="B335" s="621" t="s">
        <v>559</v>
      </c>
      <c r="C335" s="636" t="s">
        <v>360</v>
      </c>
      <c r="D335" s="636" t="s">
        <v>193</v>
      </c>
      <c r="E335" s="618"/>
      <c r="F335" s="618"/>
      <c r="G335" s="645">
        <f>G336</f>
        <v>1817.6595000000002</v>
      </c>
      <c r="H335" s="645">
        <f aca="true" t="shared" si="66" ref="H335:I337">H336</f>
        <v>822.4</v>
      </c>
      <c r="I335" s="646">
        <f t="shared" si="66"/>
        <v>822.4</v>
      </c>
    </row>
    <row r="336" spans="1:9" s="51" customFormat="1" ht="25.5">
      <c r="A336" s="609">
        <v>319</v>
      </c>
      <c r="B336" s="621" t="s">
        <v>207</v>
      </c>
      <c r="C336" s="636" t="s">
        <v>360</v>
      </c>
      <c r="D336" s="636" t="s">
        <v>194</v>
      </c>
      <c r="E336" s="618"/>
      <c r="F336" s="618"/>
      <c r="G336" s="645">
        <f>G337</f>
        <v>1817.6595000000002</v>
      </c>
      <c r="H336" s="645">
        <f t="shared" si="66"/>
        <v>822.4</v>
      </c>
      <c r="I336" s="646">
        <f t="shared" si="66"/>
        <v>822.4</v>
      </c>
    </row>
    <row r="337" spans="1:9" s="51" customFormat="1" ht="12.75">
      <c r="A337" s="609">
        <v>320</v>
      </c>
      <c r="B337" s="624" t="s">
        <v>100</v>
      </c>
      <c r="C337" s="636" t="s">
        <v>360</v>
      </c>
      <c r="D337" s="636" t="s">
        <v>194</v>
      </c>
      <c r="E337" s="618" t="s">
        <v>155</v>
      </c>
      <c r="F337" s="618" t="s">
        <v>8</v>
      </c>
      <c r="G337" s="645">
        <f>G338</f>
        <v>1817.6595000000002</v>
      </c>
      <c r="H337" s="645">
        <f t="shared" si="66"/>
        <v>822.4</v>
      </c>
      <c r="I337" s="646">
        <f t="shared" si="66"/>
        <v>822.4</v>
      </c>
    </row>
    <row r="338" spans="1:9" s="51" customFormat="1" ht="12.75">
      <c r="A338" s="609">
        <v>321</v>
      </c>
      <c r="B338" s="624" t="s">
        <v>144</v>
      </c>
      <c r="C338" s="636" t="s">
        <v>360</v>
      </c>
      <c r="D338" s="636" t="s">
        <v>194</v>
      </c>
      <c r="E338" s="618" t="s">
        <v>155</v>
      </c>
      <c r="F338" s="618" t="s">
        <v>155</v>
      </c>
      <c r="G338" s="645">
        <f>1679.8855+137.774</f>
        <v>1817.6595000000002</v>
      </c>
      <c r="H338" s="645">
        <v>822.4</v>
      </c>
      <c r="I338" s="646">
        <v>822.4</v>
      </c>
    </row>
    <row r="339" spans="1:9" s="51" customFormat="1" ht="12.75">
      <c r="A339" s="609">
        <v>322</v>
      </c>
      <c r="B339" s="624" t="s">
        <v>195</v>
      </c>
      <c r="C339" s="636" t="s">
        <v>360</v>
      </c>
      <c r="D339" s="636" t="s">
        <v>196</v>
      </c>
      <c r="E339" s="618"/>
      <c r="F339" s="618"/>
      <c r="G339" s="645">
        <f>G340</f>
        <v>147.89276</v>
      </c>
      <c r="H339" s="645">
        <f aca="true" t="shared" si="67" ref="H339:I341">H340</f>
        <v>147.662</v>
      </c>
      <c r="I339" s="646">
        <f t="shared" si="67"/>
        <v>147.662</v>
      </c>
    </row>
    <row r="340" spans="1:9" s="51" customFormat="1" ht="12.75">
      <c r="A340" s="609">
        <v>323</v>
      </c>
      <c r="B340" s="624" t="s">
        <v>197</v>
      </c>
      <c r="C340" s="636" t="s">
        <v>360</v>
      </c>
      <c r="D340" s="636" t="s">
        <v>198</v>
      </c>
      <c r="E340" s="618"/>
      <c r="F340" s="618"/>
      <c r="G340" s="645">
        <f>G341</f>
        <v>147.89276</v>
      </c>
      <c r="H340" s="645">
        <f t="shared" si="67"/>
        <v>147.662</v>
      </c>
      <c r="I340" s="646">
        <f t="shared" si="67"/>
        <v>147.662</v>
      </c>
    </row>
    <row r="341" spans="1:9" s="51" customFormat="1" ht="12.75">
      <c r="A341" s="609">
        <v>324</v>
      </c>
      <c r="B341" s="624" t="s">
        <v>100</v>
      </c>
      <c r="C341" s="636" t="s">
        <v>360</v>
      </c>
      <c r="D341" s="636" t="s">
        <v>198</v>
      </c>
      <c r="E341" s="618" t="s">
        <v>155</v>
      </c>
      <c r="F341" s="618" t="s">
        <v>8</v>
      </c>
      <c r="G341" s="645">
        <f>G342</f>
        <v>147.89276</v>
      </c>
      <c r="H341" s="645">
        <f t="shared" si="67"/>
        <v>147.662</v>
      </c>
      <c r="I341" s="646">
        <f t="shared" si="67"/>
        <v>147.662</v>
      </c>
    </row>
    <row r="342" spans="1:9" s="51" customFormat="1" ht="12.75">
      <c r="A342" s="609">
        <v>325</v>
      </c>
      <c r="B342" s="624" t="s">
        <v>144</v>
      </c>
      <c r="C342" s="636" t="s">
        <v>360</v>
      </c>
      <c r="D342" s="636" t="s">
        <v>198</v>
      </c>
      <c r="E342" s="618" t="s">
        <v>155</v>
      </c>
      <c r="F342" s="618" t="s">
        <v>155</v>
      </c>
      <c r="G342" s="645">
        <v>147.89276</v>
      </c>
      <c r="H342" s="645">
        <v>147.662</v>
      </c>
      <c r="I342" s="646">
        <v>147.662</v>
      </c>
    </row>
    <row r="343" spans="1:9" s="51" customFormat="1" ht="63.75">
      <c r="A343" s="609">
        <v>326</v>
      </c>
      <c r="B343" s="531" t="s">
        <v>1034</v>
      </c>
      <c r="C343" s="499" t="s">
        <v>1035</v>
      </c>
      <c r="D343" s="499"/>
      <c r="E343" s="487"/>
      <c r="F343" s="648"/>
      <c r="G343" s="489">
        <f>G344</f>
        <v>172.2963</v>
      </c>
      <c r="H343" s="489">
        <v>0</v>
      </c>
      <c r="I343" s="646">
        <v>0</v>
      </c>
    </row>
    <row r="344" spans="1:9" s="51" customFormat="1" ht="25.5">
      <c r="A344" s="609">
        <v>327</v>
      </c>
      <c r="B344" s="491" t="s">
        <v>559</v>
      </c>
      <c r="C344" s="499" t="s">
        <v>1035</v>
      </c>
      <c r="D344" s="499" t="s">
        <v>193</v>
      </c>
      <c r="E344" s="487"/>
      <c r="F344" s="648"/>
      <c r="G344" s="489">
        <f>G345</f>
        <v>172.2963</v>
      </c>
      <c r="H344" s="489">
        <v>0</v>
      </c>
      <c r="I344" s="646">
        <v>0</v>
      </c>
    </row>
    <row r="345" spans="1:9" s="51" customFormat="1" ht="25.5">
      <c r="A345" s="609">
        <v>328</v>
      </c>
      <c r="B345" s="485" t="s">
        <v>237</v>
      </c>
      <c r="C345" s="499" t="s">
        <v>1035</v>
      </c>
      <c r="D345" s="499" t="s">
        <v>194</v>
      </c>
      <c r="E345" s="487"/>
      <c r="F345" s="648"/>
      <c r="G345" s="489">
        <f>G346</f>
        <v>172.2963</v>
      </c>
      <c r="H345" s="489">
        <v>0</v>
      </c>
      <c r="I345" s="646">
        <v>0</v>
      </c>
    </row>
    <row r="346" spans="1:9" s="51" customFormat="1" ht="12.75">
      <c r="A346" s="609">
        <v>329</v>
      </c>
      <c r="B346" s="624" t="s">
        <v>100</v>
      </c>
      <c r="C346" s="499" t="s">
        <v>1035</v>
      </c>
      <c r="D346" s="499" t="s">
        <v>194</v>
      </c>
      <c r="E346" s="618" t="s">
        <v>155</v>
      </c>
      <c r="F346" s="618" t="s">
        <v>8</v>
      </c>
      <c r="G346" s="645">
        <f>G347</f>
        <v>172.2963</v>
      </c>
      <c r="H346" s="489">
        <v>0</v>
      </c>
      <c r="I346" s="646">
        <v>0</v>
      </c>
    </row>
    <row r="347" spans="1:9" s="51" customFormat="1" ht="12.75">
      <c r="A347" s="609">
        <v>330</v>
      </c>
      <c r="B347" s="624" t="s">
        <v>144</v>
      </c>
      <c r="C347" s="499" t="s">
        <v>1035</v>
      </c>
      <c r="D347" s="499" t="s">
        <v>194</v>
      </c>
      <c r="E347" s="618" t="s">
        <v>155</v>
      </c>
      <c r="F347" s="618" t="s">
        <v>155</v>
      </c>
      <c r="G347" s="489">
        <v>172.2963</v>
      </c>
      <c r="H347" s="645">
        <v>0</v>
      </c>
      <c r="I347" s="646">
        <v>0</v>
      </c>
    </row>
    <row r="348" spans="1:9" s="51" customFormat="1" ht="15.75" customHeight="1">
      <c r="A348" s="609">
        <v>331</v>
      </c>
      <c r="B348" s="485" t="s">
        <v>996</v>
      </c>
      <c r="C348" s="499" t="s">
        <v>997</v>
      </c>
      <c r="D348" s="499"/>
      <c r="E348" s="487"/>
      <c r="F348" s="648"/>
      <c r="G348" s="536">
        <f>G349</f>
        <v>412.284</v>
      </c>
      <c r="H348" s="645">
        <v>0</v>
      </c>
      <c r="I348" s="646">
        <v>0</v>
      </c>
    </row>
    <row r="349" spans="1:9" s="51" customFormat="1" ht="63.75">
      <c r="A349" s="609">
        <v>332</v>
      </c>
      <c r="B349" s="485" t="s">
        <v>998</v>
      </c>
      <c r="C349" s="499" t="s">
        <v>999</v>
      </c>
      <c r="D349" s="499"/>
      <c r="E349" s="487"/>
      <c r="F349" s="648"/>
      <c r="G349" s="536">
        <f>G350</f>
        <v>412.284</v>
      </c>
      <c r="H349" s="645">
        <v>0</v>
      </c>
      <c r="I349" s="646">
        <v>0</v>
      </c>
    </row>
    <row r="350" spans="1:9" s="51" customFormat="1" ht="25.5">
      <c r="A350" s="609">
        <v>333</v>
      </c>
      <c r="B350" s="491" t="s">
        <v>559</v>
      </c>
      <c r="C350" s="499" t="s">
        <v>999</v>
      </c>
      <c r="D350" s="499" t="s">
        <v>193</v>
      </c>
      <c r="E350" s="487"/>
      <c r="F350" s="648"/>
      <c r="G350" s="536">
        <f>G351</f>
        <v>412.284</v>
      </c>
      <c r="H350" s="645">
        <v>0</v>
      </c>
      <c r="I350" s="646">
        <v>0</v>
      </c>
    </row>
    <row r="351" spans="1:9" s="51" customFormat="1" ht="25.5">
      <c r="A351" s="609">
        <v>334</v>
      </c>
      <c r="B351" s="485" t="s">
        <v>237</v>
      </c>
      <c r="C351" s="499" t="s">
        <v>999</v>
      </c>
      <c r="D351" s="499" t="s">
        <v>194</v>
      </c>
      <c r="E351" s="487"/>
      <c r="F351" s="648"/>
      <c r="G351" s="536">
        <f>G352</f>
        <v>412.284</v>
      </c>
      <c r="H351" s="645">
        <v>0</v>
      </c>
      <c r="I351" s="646">
        <v>0</v>
      </c>
    </row>
    <row r="352" spans="1:9" s="51" customFormat="1" ht="12.75">
      <c r="A352" s="609">
        <v>335</v>
      </c>
      <c r="B352" s="624" t="s">
        <v>69</v>
      </c>
      <c r="C352" s="499" t="s">
        <v>999</v>
      </c>
      <c r="D352" s="499" t="s">
        <v>194</v>
      </c>
      <c r="E352" s="618" t="s">
        <v>116</v>
      </c>
      <c r="F352" s="618" t="s">
        <v>8</v>
      </c>
      <c r="G352" s="645">
        <f>G353</f>
        <v>412.284</v>
      </c>
      <c r="H352" s="645">
        <v>0</v>
      </c>
      <c r="I352" s="646">
        <v>0</v>
      </c>
    </row>
    <row r="353" spans="1:9" s="51" customFormat="1" ht="12.75">
      <c r="A353" s="609">
        <v>336</v>
      </c>
      <c r="B353" s="462" t="s">
        <v>953</v>
      </c>
      <c r="C353" s="499" t="s">
        <v>999</v>
      </c>
      <c r="D353" s="499" t="s">
        <v>194</v>
      </c>
      <c r="E353" s="618" t="s">
        <v>116</v>
      </c>
      <c r="F353" s="618" t="s">
        <v>130</v>
      </c>
      <c r="G353" s="645">
        <v>412.284</v>
      </c>
      <c r="H353" s="645">
        <v>0</v>
      </c>
      <c r="I353" s="646">
        <v>0</v>
      </c>
    </row>
    <row r="354" spans="1:9" s="51" customFormat="1" ht="25.5">
      <c r="A354" s="609">
        <v>337</v>
      </c>
      <c r="B354" s="624" t="s">
        <v>454</v>
      </c>
      <c r="C354" s="618" t="s">
        <v>383</v>
      </c>
      <c r="D354" s="618"/>
      <c r="E354" s="618"/>
      <c r="F354" s="618"/>
      <c r="G354" s="643">
        <f>G355+G365+G416+G422+G448+G454</f>
        <v>127091.64937</v>
      </c>
      <c r="H354" s="645">
        <f>H355+H365+H416+H422+H448+H454</f>
        <v>82437.66399999999</v>
      </c>
      <c r="I354" s="646">
        <f>I355+I365+I416+I422+I448+I454</f>
        <v>81885.074</v>
      </c>
    </row>
    <row r="355" spans="1:9" s="51" customFormat="1" ht="12.75">
      <c r="A355" s="609">
        <v>338</v>
      </c>
      <c r="B355" s="624" t="s">
        <v>295</v>
      </c>
      <c r="C355" s="618" t="s">
        <v>384</v>
      </c>
      <c r="D355" s="618"/>
      <c r="E355" s="618"/>
      <c r="F355" s="618"/>
      <c r="G355" s="643">
        <f>G356</f>
        <v>245.01999999999998</v>
      </c>
      <c r="H355" s="645">
        <f>H356</f>
        <v>225.79999999999998</v>
      </c>
      <c r="I355" s="646">
        <f>I356</f>
        <v>225.79999999999998</v>
      </c>
    </row>
    <row r="356" spans="1:9" s="51" customFormat="1" ht="76.5">
      <c r="A356" s="609">
        <v>339</v>
      </c>
      <c r="B356" s="624" t="s">
        <v>517</v>
      </c>
      <c r="C356" s="618" t="s">
        <v>385</v>
      </c>
      <c r="D356" s="618"/>
      <c r="E356" s="618"/>
      <c r="F356" s="618"/>
      <c r="G356" s="643">
        <f>G357+G361</f>
        <v>245.01999999999998</v>
      </c>
      <c r="H356" s="622">
        <f>H357+H361</f>
        <v>225.79999999999998</v>
      </c>
      <c r="I356" s="623">
        <f>I357+I361</f>
        <v>225.79999999999998</v>
      </c>
    </row>
    <row r="357" spans="1:9" s="51" customFormat="1" ht="38.25">
      <c r="A357" s="609">
        <v>340</v>
      </c>
      <c r="B357" s="624" t="s">
        <v>259</v>
      </c>
      <c r="C357" s="618" t="s">
        <v>385</v>
      </c>
      <c r="D357" s="618" t="s">
        <v>180</v>
      </c>
      <c r="E357" s="618"/>
      <c r="F357" s="618"/>
      <c r="G357" s="643">
        <f>G358</f>
        <v>171.64</v>
      </c>
      <c r="H357" s="622">
        <f aca="true" t="shared" si="68" ref="H357:I359">H358</f>
        <v>171.64</v>
      </c>
      <c r="I357" s="623">
        <f t="shared" si="68"/>
        <v>171.64</v>
      </c>
    </row>
    <row r="358" spans="1:9" s="51" customFormat="1" ht="12.75">
      <c r="A358" s="609">
        <v>341</v>
      </c>
      <c r="B358" s="647" t="s">
        <v>206</v>
      </c>
      <c r="C358" s="618" t="s">
        <v>385</v>
      </c>
      <c r="D358" s="618" t="s">
        <v>147</v>
      </c>
      <c r="E358" s="618"/>
      <c r="F358" s="618"/>
      <c r="G358" s="643">
        <f>G359</f>
        <v>171.64</v>
      </c>
      <c r="H358" s="622">
        <f t="shared" si="68"/>
        <v>171.64</v>
      </c>
      <c r="I358" s="623">
        <f t="shared" si="68"/>
        <v>171.64</v>
      </c>
    </row>
    <row r="359" spans="1:9" s="51" customFormat="1" ht="12.75">
      <c r="A359" s="609">
        <v>342</v>
      </c>
      <c r="B359" s="624" t="s">
        <v>42</v>
      </c>
      <c r="C359" s="618" t="s">
        <v>385</v>
      </c>
      <c r="D359" s="618" t="s">
        <v>147</v>
      </c>
      <c r="E359" s="618" t="s">
        <v>11</v>
      </c>
      <c r="F359" s="618" t="s">
        <v>8</v>
      </c>
      <c r="G359" s="643">
        <f>G360</f>
        <v>171.64</v>
      </c>
      <c r="H359" s="622">
        <f t="shared" si="68"/>
        <v>171.64</v>
      </c>
      <c r="I359" s="623">
        <f t="shared" si="68"/>
        <v>171.64</v>
      </c>
    </row>
    <row r="360" spans="1:9" s="51" customFormat="1" ht="12.75">
      <c r="A360" s="609">
        <v>343</v>
      </c>
      <c r="B360" s="624" t="s">
        <v>27</v>
      </c>
      <c r="C360" s="618" t="s">
        <v>385</v>
      </c>
      <c r="D360" s="618" t="s">
        <v>147</v>
      </c>
      <c r="E360" s="618" t="s">
        <v>11</v>
      </c>
      <c r="F360" s="618" t="s">
        <v>70</v>
      </c>
      <c r="G360" s="643">
        <v>171.64</v>
      </c>
      <c r="H360" s="643">
        <v>171.64</v>
      </c>
      <c r="I360" s="644">
        <v>171.64</v>
      </c>
    </row>
    <row r="361" spans="1:9" s="51" customFormat="1" ht="25.5">
      <c r="A361" s="609">
        <v>344</v>
      </c>
      <c r="B361" s="621" t="s">
        <v>559</v>
      </c>
      <c r="C361" s="618" t="s">
        <v>385</v>
      </c>
      <c r="D361" s="618" t="s">
        <v>193</v>
      </c>
      <c r="E361" s="618"/>
      <c r="F361" s="618"/>
      <c r="G361" s="643">
        <f>G362</f>
        <v>73.38</v>
      </c>
      <c r="H361" s="622">
        <f aca="true" t="shared" si="69" ref="H361:I363">H362</f>
        <v>54.16</v>
      </c>
      <c r="I361" s="623">
        <f t="shared" si="69"/>
        <v>54.16</v>
      </c>
    </row>
    <row r="362" spans="1:9" s="51" customFormat="1" ht="25.5">
      <c r="A362" s="609">
        <v>345</v>
      </c>
      <c r="B362" s="621" t="s">
        <v>207</v>
      </c>
      <c r="C362" s="618" t="s">
        <v>385</v>
      </c>
      <c r="D362" s="618" t="s">
        <v>194</v>
      </c>
      <c r="E362" s="618"/>
      <c r="F362" s="618"/>
      <c r="G362" s="643">
        <f>G363</f>
        <v>73.38</v>
      </c>
      <c r="H362" s="622">
        <f t="shared" si="69"/>
        <v>54.16</v>
      </c>
      <c r="I362" s="623">
        <f t="shared" si="69"/>
        <v>54.16</v>
      </c>
    </row>
    <row r="363" spans="1:9" s="51" customFormat="1" ht="12.75">
      <c r="A363" s="609">
        <v>346</v>
      </c>
      <c r="B363" s="624" t="s">
        <v>42</v>
      </c>
      <c r="C363" s="618" t="s">
        <v>385</v>
      </c>
      <c r="D363" s="618" t="s">
        <v>194</v>
      </c>
      <c r="E363" s="618" t="s">
        <v>11</v>
      </c>
      <c r="F363" s="618" t="s">
        <v>8</v>
      </c>
      <c r="G363" s="643">
        <f>G364</f>
        <v>73.38</v>
      </c>
      <c r="H363" s="622">
        <f t="shared" si="69"/>
        <v>54.16</v>
      </c>
      <c r="I363" s="623">
        <f t="shared" si="69"/>
        <v>54.16</v>
      </c>
    </row>
    <row r="364" spans="1:9" s="51" customFormat="1" ht="12.75">
      <c r="A364" s="609">
        <v>347</v>
      </c>
      <c r="B364" s="624" t="s">
        <v>27</v>
      </c>
      <c r="C364" s="618" t="s">
        <v>385</v>
      </c>
      <c r="D364" s="618" t="s">
        <v>194</v>
      </c>
      <c r="E364" s="618" t="s">
        <v>11</v>
      </c>
      <c r="F364" s="618" t="s">
        <v>70</v>
      </c>
      <c r="G364" s="643">
        <v>73.38</v>
      </c>
      <c r="H364" s="643">
        <v>54.16</v>
      </c>
      <c r="I364" s="644">
        <v>54.16</v>
      </c>
    </row>
    <row r="365" spans="1:9" s="51" customFormat="1" ht="12.75">
      <c r="A365" s="609">
        <v>348</v>
      </c>
      <c r="B365" s="624" t="s">
        <v>534</v>
      </c>
      <c r="C365" s="618" t="s">
        <v>400</v>
      </c>
      <c r="D365" s="618"/>
      <c r="E365" s="618"/>
      <c r="F365" s="618"/>
      <c r="G365" s="643">
        <f>G366+G371+G376+G381+G386+G391+G396+G401+G406+G411</f>
        <v>65270.97137</v>
      </c>
      <c r="H365" s="643">
        <f>H366+H371+H376+H381+H386+H391+H396+H401+H406+H411</f>
        <v>35444.507999999994</v>
      </c>
      <c r="I365" s="644">
        <f>I366+I371+I376+I381+I386+I391+I396+I401+I406+I411</f>
        <v>34891.918</v>
      </c>
    </row>
    <row r="366" spans="1:9" s="51" customFormat="1" ht="51">
      <c r="A366" s="609">
        <v>349</v>
      </c>
      <c r="B366" s="624" t="s">
        <v>694</v>
      </c>
      <c r="C366" s="618" t="s">
        <v>401</v>
      </c>
      <c r="D366" s="618"/>
      <c r="E366" s="618"/>
      <c r="F366" s="618"/>
      <c r="G366" s="643">
        <f>G367</f>
        <v>21095.934</v>
      </c>
      <c r="H366" s="643">
        <f>H367</f>
        <v>20868.32</v>
      </c>
      <c r="I366" s="644">
        <f>I367</f>
        <v>20868.32</v>
      </c>
    </row>
    <row r="367" spans="1:9" s="51" customFormat="1" ht="25.5">
      <c r="A367" s="609">
        <v>350</v>
      </c>
      <c r="B367" s="624" t="s">
        <v>238</v>
      </c>
      <c r="C367" s="618" t="s">
        <v>401</v>
      </c>
      <c r="D367" s="618" t="s">
        <v>222</v>
      </c>
      <c r="E367" s="618"/>
      <c r="F367" s="618"/>
      <c r="G367" s="643">
        <f>G368</f>
        <v>21095.934</v>
      </c>
      <c r="H367" s="622">
        <f aca="true" t="shared" si="70" ref="H367:I369">H368</f>
        <v>20868.32</v>
      </c>
      <c r="I367" s="623">
        <f t="shared" si="70"/>
        <v>20868.32</v>
      </c>
    </row>
    <row r="368" spans="1:9" s="51" customFormat="1" ht="21" customHeight="1">
      <c r="A368" s="609">
        <v>351</v>
      </c>
      <c r="B368" s="624" t="s">
        <v>233</v>
      </c>
      <c r="C368" s="618" t="s">
        <v>401</v>
      </c>
      <c r="D368" s="618" t="s">
        <v>223</v>
      </c>
      <c r="E368" s="618"/>
      <c r="F368" s="618"/>
      <c r="G368" s="643">
        <f>G369</f>
        <v>21095.934</v>
      </c>
      <c r="H368" s="622">
        <f t="shared" si="70"/>
        <v>20868.32</v>
      </c>
      <c r="I368" s="623">
        <f t="shared" si="70"/>
        <v>20868.32</v>
      </c>
    </row>
    <row r="369" spans="1:9" s="51" customFormat="1" ht="12.75">
      <c r="A369" s="609">
        <v>352</v>
      </c>
      <c r="B369" s="624" t="s">
        <v>224</v>
      </c>
      <c r="C369" s="618" t="s">
        <v>401</v>
      </c>
      <c r="D369" s="618" t="s">
        <v>223</v>
      </c>
      <c r="E369" s="618" t="s">
        <v>112</v>
      </c>
      <c r="F369" s="618" t="s">
        <v>8</v>
      </c>
      <c r="G369" s="643">
        <f>G370</f>
        <v>21095.934</v>
      </c>
      <c r="H369" s="622">
        <f t="shared" si="70"/>
        <v>20868.32</v>
      </c>
      <c r="I369" s="623">
        <f t="shared" si="70"/>
        <v>20868.32</v>
      </c>
    </row>
    <row r="370" spans="1:9" s="51" customFormat="1" ht="12.75">
      <c r="A370" s="609">
        <v>353</v>
      </c>
      <c r="B370" s="624" t="s">
        <v>16</v>
      </c>
      <c r="C370" s="618" t="s">
        <v>401</v>
      </c>
      <c r="D370" s="618" t="s">
        <v>223</v>
      </c>
      <c r="E370" s="618" t="s">
        <v>112</v>
      </c>
      <c r="F370" s="618" t="s">
        <v>11</v>
      </c>
      <c r="G370" s="643">
        <v>21095.934</v>
      </c>
      <c r="H370" s="643">
        <f>20088.19+780.13</f>
        <v>20868.32</v>
      </c>
      <c r="I370" s="644">
        <f>20088.19+780.13</f>
        <v>20868.32</v>
      </c>
    </row>
    <row r="371" spans="1:9" s="51" customFormat="1" ht="67.5" customHeight="1">
      <c r="A371" s="609">
        <v>354</v>
      </c>
      <c r="B371" s="641" t="s">
        <v>535</v>
      </c>
      <c r="C371" s="618" t="s">
        <v>499</v>
      </c>
      <c r="D371" s="618"/>
      <c r="E371" s="618"/>
      <c r="F371" s="618"/>
      <c r="G371" s="643">
        <f>G372</f>
        <v>2442.717</v>
      </c>
      <c r="H371" s="622">
        <f aca="true" t="shared" si="71" ref="H371:I374">H372</f>
        <v>2250.107</v>
      </c>
      <c r="I371" s="623">
        <f t="shared" si="71"/>
        <v>2250.107</v>
      </c>
    </row>
    <row r="372" spans="1:9" s="51" customFormat="1" ht="25.5">
      <c r="A372" s="609">
        <v>355</v>
      </c>
      <c r="B372" s="624" t="s">
        <v>238</v>
      </c>
      <c r="C372" s="618" t="s">
        <v>499</v>
      </c>
      <c r="D372" s="618" t="s">
        <v>222</v>
      </c>
      <c r="E372" s="618"/>
      <c r="F372" s="618"/>
      <c r="G372" s="643">
        <f>G373</f>
        <v>2442.717</v>
      </c>
      <c r="H372" s="622">
        <f t="shared" si="71"/>
        <v>2250.107</v>
      </c>
      <c r="I372" s="623">
        <f t="shared" si="71"/>
        <v>2250.107</v>
      </c>
    </row>
    <row r="373" spans="1:9" s="51" customFormat="1" ht="15" customHeight="1">
      <c r="A373" s="609">
        <v>356</v>
      </c>
      <c r="B373" s="624" t="s">
        <v>233</v>
      </c>
      <c r="C373" s="618" t="s">
        <v>499</v>
      </c>
      <c r="D373" s="618" t="s">
        <v>223</v>
      </c>
      <c r="E373" s="618"/>
      <c r="F373" s="618"/>
      <c r="G373" s="643">
        <f>G374</f>
        <v>2442.717</v>
      </c>
      <c r="H373" s="622">
        <f t="shared" si="71"/>
        <v>2250.107</v>
      </c>
      <c r="I373" s="623">
        <f t="shared" si="71"/>
        <v>2250.107</v>
      </c>
    </row>
    <row r="374" spans="1:9" s="51" customFormat="1" ht="12.75">
      <c r="A374" s="609">
        <v>357</v>
      </c>
      <c r="B374" s="624" t="s">
        <v>224</v>
      </c>
      <c r="C374" s="618" t="s">
        <v>499</v>
      </c>
      <c r="D374" s="618" t="s">
        <v>223</v>
      </c>
      <c r="E374" s="618" t="s">
        <v>112</v>
      </c>
      <c r="F374" s="618" t="s">
        <v>8</v>
      </c>
      <c r="G374" s="643">
        <f>G375</f>
        <v>2442.717</v>
      </c>
      <c r="H374" s="622">
        <f t="shared" si="71"/>
        <v>2250.107</v>
      </c>
      <c r="I374" s="623">
        <f t="shared" si="71"/>
        <v>2250.107</v>
      </c>
    </row>
    <row r="375" spans="1:9" s="51" customFormat="1" ht="12.75">
      <c r="A375" s="609">
        <v>358</v>
      </c>
      <c r="B375" s="624" t="s">
        <v>16</v>
      </c>
      <c r="C375" s="618" t="s">
        <v>499</v>
      </c>
      <c r="D375" s="618" t="s">
        <v>223</v>
      </c>
      <c r="E375" s="618" t="s">
        <v>112</v>
      </c>
      <c r="F375" s="618" t="s">
        <v>11</v>
      </c>
      <c r="G375" s="643">
        <v>2442.717</v>
      </c>
      <c r="H375" s="643">
        <v>2250.107</v>
      </c>
      <c r="I375" s="644">
        <v>2250.107</v>
      </c>
    </row>
    <row r="376" spans="1:9" s="51" customFormat="1" ht="67.5" customHeight="1">
      <c r="A376" s="609">
        <v>359</v>
      </c>
      <c r="B376" s="641" t="s">
        <v>536</v>
      </c>
      <c r="C376" s="618" t="s">
        <v>500</v>
      </c>
      <c r="D376" s="618"/>
      <c r="E376" s="618"/>
      <c r="F376" s="618"/>
      <c r="G376" s="643">
        <f>G377</f>
        <v>2020.662</v>
      </c>
      <c r="H376" s="622">
        <f aca="true" t="shared" si="72" ref="H376:I379">H377</f>
        <v>1870.652</v>
      </c>
      <c r="I376" s="623">
        <f t="shared" si="72"/>
        <v>1870.652</v>
      </c>
    </row>
    <row r="377" spans="1:9" s="51" customFormat="1" ht="25.5">
      <c r="A377" s="609">
        <v>360</v>
      </c>
      <c r="B377" s="624" t="s">
        <v>238</v>
      </c>
      <c r="C377" s="618" t="s">
        <v>500</v>
      </c>
      <c r="D377" s="618" t="s">
        <v>222</v>
      </c>
      <c r="E377" s="618"/>
      <c r="F377" s="618"/>
      <c r="G377" s="643">
        <f>G378</f>
        <v>2020.662</v>
      </c>
      <c r="H377" s="622">
        <f t="shared" si="72"/>
        <v>1870.652</v>
      </c>
      <c r="I377" s="623">
        <f t="shared" si="72"/>
        <v>1870.652</v>
      </c>
    </row>
    <row r="378" spans="1:9" s="51" customFormat="1" ht="18.75" customHeight="1">
      <c r="A378" s="609">
        <v>361</v>
      </c>
      <c r="B378" s="624" t="s">
        <v>233</v>
      </c>
      <c r="C378" s="618" t="s">
        <v>500</v>
      </c>
      <c r="D378" s="618" t="s">
        <v>223</v>
      </c>
      <c r="E378" s="618"/>
      <c r="F378" s="618"/>
      <c r="G378" s="643">
        <f>G379</f>
        <v>2020.662</v>
      </c>
      <c r="H378" s="622">
        <f t="shared" si="72"/>
        <v>1870.652</v>
      </c>
      <c r="I378" s="623">
        <f t="shared" si="72"/>
        <v>1870.652</v>
      </c>
    </row>
    <row r="379" spans="1:9" s="51" customFormat="1" ht="12.75">
      <c r="A379" s="609">
        <v>362</v>
      </c>
      <c r="B379" s="624" t="s">
        <v>224</v>
      </c>
      <c r="C379" s="618" t="s">
        <v>500</v>
      </c>
      <c r="D379" s="618" t="s">
        <v>223</v>
      </c>
      <c r="E379" s="618" t="s">
        <v>112</v>
      </c>
      <c r="F379" s="618" t="s">
        <v>8</v>
      </c>
      <c r="G379" s="643">
        <f>G380</f>
        <v>2020.662</v>
      </c>
      <c r="H379" s="622">
        <f t="shared" si="72"/>
        <v>1870.652</v>
      </c>
      <c r="I379" s="623">
        <f t="shared" si="72"/>
        <v>1870.652</v>
      </c>
    </row>
    <row r="380" spans="1:9" s="51" customFormat="1" ht="12.75">
      <c r="A380" s="609">
        <v>363</v>
      </c>
      <c r="B380" s="624" t="s">
        <v>16</v>
      </c>
      <c r="C380" s="618" t="s">
        <v>500</v>
      </c>
      <c r="D380" s="618" t="s">
        <v>223</v>
      </c>
      <c r="E380" s="618" t="s">
        <v>112</v>
      </c>
      <c r="F380" s="618" t="s">
        <v>11</v>
      </c>
      <c r="G380" s="643">
        <v>2020.662</v>
      </c>
      <c r="H380" s="643">
        <v>1870.652</v>
      </c>
      <c r="I380" s="644">
        <v>1870.652</v>
      </c>
    </row>
    <row r="381" spans="1:9" s="51" customFormat="1" ht="68.25" customHeight="1">
      <c r="A381" s="609">
        <v>364</v>
      </c>
      <c r="B381" s="641" t="s">
        <v>537</v>
      </c>
      <c r="C381" s="618" t="s">
        <v>501</v>
      </c>
      <c r="D381" s="618"/>
      <c r="E381" s="618"/>
      <c r="F381" s="618"/>
      <c r="G381" s="643">
        <f>G382</f>
        <v>1310.635</v>
      </c>
      <c r="H381" s="622">
        <f aca="true" t="shared" si="73" ref="H381:I384">H382</f>
        <v>1212.535</v>
      </c>
      <c r="I381" s="623">
        <f t="shared" si="73"/>
        <v>1212.535</v>
      </c>
    </row>
    <row r="382" spans="1:9" s="51" customFormat="1" ht="25.5">
      <c r="A382" s="609">
        <v>365</v>
      </c>
      <c r="B382" s="624" t="s">
        <v>238</v>
      </c>
      <c r="C382" s="618" t="s">
        <v>501</v>
      </c>
      <c r="D382" s="618" t="s">
        <v>222</v>
      </c>
      <c r="E382" s="618"/>
      <c r="F382" s="618"/>
      <c r="G382" s="643">
        <f>G383</f>
        <v>1310.635</v>
      </c>
      <c r="H382" s="622">
        <f t="shared" si="73"/>
        <v>1212.535</v>
      </c>
      <c r="I382" s="623">
        <f t="shared" si="73"/>
        <v>1212.535</v>
      </c>
    </row>
    <row r="383" spans="1:9" s="51" customFormat="1" ht="17.25" customHeight="1">
      <c r="A383" s="609">
        <v>366</v>
      </c>
      <c r="B383" s="624" t="s">
        <v>233</v>
      </c>
      <c r="C383" s="618" t="s">
        <v>501</v>
      </c>
      <c r="D383" s="618" t="s">
        <v>223</v>
      </c>
      <c r="E383" s="618"/>
      <c r="F383" s="618"/>
      <c r="G383" s="643">
        <f>G384</f>
        <v>1310.635</v>
      </c>
      <c r="H383" s="622">
        <f t="shared" si="73"/>
        <v>1212.535</v>
      </c>
      <c r="I383" s="623">
        <f t="shared" si="73"/>
        <v>1212.535</v>
      </c>
    </row>
    <row r="384" spans="1:9" s="51" customFormat="1" ht="12.75">
      <c r="A384" s="609">
        <v>367</v>
      </c>
      <c r="B384" s="624" t="s">
        <v>224</v>
      </c>
      <c r="C384" s="618" t="s">
        <v>501</v>
      </c>
      <c r="D384" s="618" t="s">
        <v>223</v>
      </c>
      <c r="E384" s="618" t="s">
        <v>112</v>
      </c>
      <c r="F384" s="618" t="s">
        <v>8</v>
      </c>
      <c r="G384" s="643">
        <f>G385</f>
        <v>1310.635</v>
      </c>
      <c r="H384" s="622">
        <f t="shared" si="73"/>
        <v>1212.535</v>
      </c>
      <c r="I384" s="623">
        <f t="shared" si="73"/>
        <v>1212.535</v>
      </c>
    </row>
    <row r="385" spans="1:9" s="51" customFormat="1" ht="12.75">
      <c r="A385" s="609">
        <v>368</v>
      </c>
      <c r="B385" s="624" t="s">
        <v>16</v>
      </c>
      <c r="C385" s="618" t="s">
        <v>501</v>
      </c>
      <c r="D385" s="618" t="s">
        <v>223</v>
      </c>
      <c r="E385" s="618" t="s">
        <v>112</v>
      </c>
      <c r="F385" s="618" t="s">
        <v>11</v>
      </c>
      <c r="G385" s="643">
        <v>1310.635</v>
      </c>
      <c r="H385" s="643">
        <v>1212.535</v>
      </c>
      <c r="I385" s="644">
        <v>1212.535</v>
      </c>
    </row>
    <row r="386" spans="1:9" s="51" customFormat="1" ht="63" customHeight="1">
      <c r="A386" s="609">
        <v>369</v>
      </c>
      <c r="B386" s="641" t="s">
        <v>538</v>
      </c>
      <c r="C386" s="618" t="s">
        <v>502</v>
      </c>
      <c r="D386" s="618"/>
      <c r="E386" s="618"/>
      <c r="F386" s="618"/>
      <c r="G386" s="643">
        <f>G387</f>
        <v>1838.734</v>
      </c>
      <c r="H386" s="622">
        <f aca="true" t="shared" si="74" ref="H386:I389">H387</f>
        <v>1694.824</v>
      </c>
      <c r="I386" s="623">
        <f t="shared" si="74"/>
        <v>1694.824</v>
      </c>
    </row>
    <row r="387" spans="1:9" s="51" customFormat="1" ht="25.5">
      <c r="A387" s="609">
        <v>370</v>
      </c>
      <c r="B387" s="624" t="s">
        <v>238</v>
      </c>
      <c r="C387" s="618" t="s">
        <v>502</v>
      </c>
      <c r="D387" s="618" t="s">
        <v>222</v>
      </c>
      <c r="E387" s="618"/>
      <c r="F387" s="618"/>
      <c r="G387" s="643">
        <f>G388</f>
        <v>1838.734</v>
      </c>
      <c r="H387" s="622">
        <f t="shared" si="74"/>
        <v>1694.824</v>
      </c>
      <c r="I387" s="623">
        <f t="shared" si="74"/>
        <v>1694.824</v>
      </c>
    </row>
    <row r="388" spans="1:9" s="51" customFormat="1" ht="13.5" customHeight="1">
      <c r="A388" s="609">
        <v>371</v>
      </c>
      <c r="B388" s="624" t="s">
        <v>233</v>
      </c>
      <c r="C388" s="618" t="s">
        <v>502</v>
      </c>
      <c r="D388" s="618" t="s">
        <v>223</v>
      </c>
      <c r="E388" s="618"/>
      <c r="F388" s="618"/>
      <c r="G388" s="643">
        <f>G389</f>
        <v>1838.734</v>
      </c>
      <c r="H388" s="622">
        <f t="shared" si="74"/>
        <v>1694.824</v>
      </c>
      <c r="I388" s="623">
        <f t="shared" si="74"/>
        <v>1694.824</v>
      </c>
    </row>
    <row r="389" spans="1:9" s="51" customFormat="1" ht="12.75">
      <c r="A389" s="609">
        <v>372</v>
      </c>
      <c r="B389" s="624" t="s">
        <v>224</v>
      </c>
      <c r="C389" s="618" t="s">
        <v>502</v>
      </c>
      <c r="D389" s="618" t="s">
        <v>223</v>
      </c>
      <c r="E389" s="618" t="s">
        <v>112</v>
      </c>
      <c r="F389" s="618" t="s">
        <v>8</v>
      </c>
      <c r="G389" s="643">
        <f>G390</f>
        <v>1838.734</v>
      </c>
      <c r="H389" s="622">
        <f t="shared" si="74"/>
        <v>1694.824</v>
      </c>
      <c r="I389" s="623">
        <f t="shared" si="74"/>
        <v>1694.824</v>
      </c>
    </row>
    <row r="390" spans="1:9" s="51" customFormat="1" ht="12.75">
      <c r="A390" s="609">
        <v>373</v>
      </c>
      <c r="B390" s="624" t="s">
        <v>16</v>
      </c>
      <c r="C390" s="618" t="s">
        <v>502</v>
      </c>
      <c r="D390" s="618" t="s">
        <v>223</v>
      </c>
      <c r="E390" s="618" t="s">
        <v>112</v>
      </c>
      <c r="F390" s="618" t="s">
        <v>11</v>
      </c>
      <c r="G390" s="643">
        <v>1838.734</v>
      </c>
      <c r="H390" s="643">
        <v>1694.824</v>
      </c>
      <c r="I390" s="644">
        <v>1694.824</v>
      </c>
    </row>
    <row r="391" spans="1:9" s="51" customFormat="1" ht="70.5" customHeight="1">
      <c r="A391" s="609">
        <v>374</v>
      </c>
      <c r="B391" s="641" t="s">
        <v>539</v>
      </c>
      <c r="C391" s="618" t="s">
        <v>503</v>
      </c>
      <c r="D391" s="618"/>
      <c r="E391" s="618"/>
      <c r="F391" s="618"/>
      <c r="G391" s="643">
        <f>G392</f>
        <v>3968.985</v>
      </c>
      <c r="H391" s="622">
        <f aca="true" t="shared" si="75" ref="H391:I394">H392</f>
        <v>3771.675</v>
      </c>
      <c r="I391" s="623">
        <f t="shared" si="75"/>
        <v>3771.675</v>
      </c>
    </row>
    <row r="392" spans="1:9" s="51" customFormat="1" ht="25.5">
      <c r="A392" s="609">
        <v>375</v>
      </c>
      <c r="B392" s="624" t="s">
        <v>238</v>
      </c>
      <c r="C392" s="618" t="s">
        <v>503</v>
      </c>
      <c r="D392" s="618" t="s">
        <v>222</v>
      </c>
      <c r="E392" s="618"/>
      <c r="F392" s="618"/>
      <c r="G392" s="643">
        <f>G393</f>
        <v>3968.985</v>
      </c>
      <c r="H392" s="622">
        <f t="shared" si="75"/>
        <v>3771.675</v>
      </c>
      <c r="I392" s="623">
        <f t="shared" si="75"/>
        <v>3771.675</v>
      </c>
    </row>
    <row r="393" spans="1:9" s="51" customFormat="1" ht="12.75">
      <c r="A393" s="609">
        <v>376</v>
      </c>
      <c r="B393" s="624" t="s">
        <v>233</v>
      </c>
      <c r="C393" s="618" t="s">
        <v>503</v>
      </c>
      <c r="D393" s="618" t="s">
        <v>223</v>
      </c>
      <c r="E393" s="618"/>
      <c r="F393" s="618"/>
      <c r="G393" s="643">
        <f>G394</f>
        <v>3968.985</v>
      </c>
      <c r="H393" s="622">
        <f t="shared" si="75"/>
        <v>3771.675</v>
      </c>
      <c r="I393" s="623">
        <f t="shared" si="75"/>
        <v>3771.675</v>
      </c>
    </row>
    <row r="394" spans="1:9" s="51" customFormat="1" ht="12.75">
      <c r="A394" s="609">
        <v>377</v>
      </c>
      <c r="B394" s="624" t="s">
        <v>224</v>
      </c>
      <c r="C394" s="618" t="s">
        <v>503</v>
      </c>
      <c r="D394" s="618" t="s">
        <v>223</v>
      </c>
      <c r="E394" s="618" t="s">
        <v>112</v>
      </c>
      <c r="F394" s="618" t="s">
        <v>8</v>
      </c>
      <c r="G394" s="643">
        <f>G395</f>
        <v>3968.985</v>
      </c>
      <c r="H394" s="622">
        <f t="shared" si="75"/>
        <v>3771.675</v>
      </c>
      <c r="I394" s="623">
        <f t="shared" si="75"/>
        <v>3771.675</v>
      </c>
    </row>
    <row r="395" spans="1:9" s="51" customFormat="1" ht="12.75">
      <c r="A395" s="609">
        <v>378</v>
      </c>
      <c r="B395" s="624" t="s">
        <v>16</v>
      </c>
      <c r="C395" s="618" t="s">
        <v>503</v>
      </c>
      <c r="D395" s="618" t="s">
        <v>223</v>
      </c>
      <c r="E395" s="618" t="s">
        <v>112</v>
      </c>
      <c r="F395" s="618" t="s">
        <v>11</v>
      </c>
      <c r="G395" s="643">
        <v>3968.985</v>
      </c>
      <c r="H395" s="643">
        <v>3771.675</v>
      </c>
      <c r="I395" s="644">
        <v>3771.675</v>
      </c>
    </row>
    <row r="396" spans="1:9" s="51" customFormat="1" ht="76.5">
      <c r="A396" s="609">
        <v>379</v>
      </c>
      <c r="B396" s="624" t="s">
        <v>612</v>
      </c>
      <c r="C396" s="618" t="s">
        <v>613</v>
      </c>
      <c r="D396" s="618"/>
      <c r="E396" s="618"/>
      <c r="F396" s="629"/>
      <c r="G396" s="643">
        <f>G397</f>
        <v>129.08357</v>
      </c>
      <c r="H396" s="643">
        <f aca="true" t="shared" si="76" ref="H396:I399">H397</f>
        <v>0</v>
      </c>
      <c r="I396" s="644">
        <f t="shared" si="76"/>
        <v>0</v>
      </c>
    </row>
    <row r="397" spans="1:9" s="51" customFormat="1" ht="25.5">
      <c r="A397" s="609">
        <v>380</v>
      </c>
      <c r="B397" s="624" t="s">
        <v>238</v>
      </c>
      <c r="C397" s="618" t="s">
        <v>613</v>
      </c>
      <c r="D397" s="618" t="s">
        <v>222</v>
      </c>
      <c r="E397" s="618"/>
      <c r="F397" s="629"/>
      <c r="G397" s="643">
        <f>G398</f>
        <v>129.08357</v>
      </c>
      <c r="H397" s="643">
        <f t="shared" si="76"/>
        <v>0</v>
      </c>
      <c r="I397" s="644">
        <f t="shared" si="76"/>
        <v>0</v>
      </c>
    </row>
    <row r="398" spans="1:9" s="51" customFormat="1" ht="19.5" customHeight="1">
      <c r="A398" s="609">
        <v>381</v>
      </c>
      <c r="B398" s="624" t="s">
        <v>233</v>
      </c>
      <c r="C398" s="618" t="s">
        <v>613</v>
      </c>
      <c r="D398" s="618" t="s">
        <v>223</v>
      </c>
      <c r="E398" s="618"/>
      <c r="F398" s="629"/>
      <c r="G398" s="643">
        <f>G399</f>
        <v>129.08357</v>
      </c>
      <c r="H398" s="643">
        <f t="shared" si="76"/>
        <v>0</v>
      </c>
      <c r="I398" s="644">
        <f t="shared" si="76"/>
        <v>0</v>
      </c>
    </row>
    <row r="399" spans="1:9" s="51" customFormat="1" ht="12.75">
      <c r="A399" s="609">
        <v>382</v>
      </c>
      <c r="B399" s="624" t="s">
        <v>224</v>
      </c>
      <c r="C399" s="618" t="s">
        <v>613</v>
      </c>
      <c r="D399" s="618" t="s">
        <v>223</v>
      </c>
      <c r="E399" s="618" t="s">
        <v>112</v>
      </c>
      <c r="F399" s="618" t="s">
        <v>8</v>
      </c>
      <c r="G399" s="643">
        <f>G400</f>
        <v>129.08357</v>
      </c>
      <c r="H399" s="643">
        <f t="shared" si="76"/>
        <v>0</v>
      </c>
      <c r="I399" s="644">
        <f t="shared" si="76"/>
        <v>0</v>
      </c>
    </row>
    <row r="400" spans="1:9" s="51" customFormat="1" ht="12.75">
      <c r="A400" s="609">
        <v>383</v>
      </c>
      <c r="B400" s="624" t="s">
        <v>16</v>
      </c>
      <c r="C400" s="618" t="s">
        <v>613</v>
      </c>
      <c r="D400" s="618" t="s">
        <v>223</v>
      </c>
      <c r="E400" s="618" t="s">
        <v>112</v>
      </c>
      <c r="F400" s="618" t="s">
        <v>11</v>
      </c>
      <c r="G400" s="643">
        <v>129.08357</v>
      </c>
      <c r="H400" s="643">
        <v>0</v>
      </c>
      <c r="I400" s="644">
        <v>0</v>
      </c>
    </row>
    <row r="401" spans="1:9" s="51" customFormat="1" ht="67.5" customHeight="1">
      <c r="A401" s="609">
        <v>384</v>
      </c>
      <c r="B401" s="641" t="s">
        <v>540</v>
      </c>
      <c r="C401" s="618" t="s">
        <v>516</v>
      </c>
      <c r="D401" s="618"/>
      <c r="E401" s="618"/>
      <c r="F401" s="618"/>
      <c r="G401" s="643">
        <f aca="true" t="shared" si="77" ref="G401:H403">G402</f>
        <v>3491.865</v>
      </c>
      <c r="H401" s="622">
        <f t="shared" si="77"/>
        <v>3223.805</v>
      </c>
      <c r="I401" s="623">
        <f>I403</f>
        <v>3223.805</v>
      </c>
    </row>
    <row r="402" spans="1:9" s="51" customFormat="1" ht="25.5">
      <c r="A402" s="609">
        <v>385</v>
      </c>
      <c r="B402" s="624" t="s">
        <v>238</v>
      </c>
      <c r="C402" s="618" t="s">
        <v>516</v>
      </c>
      <c r="D402" s="618" t="s">
        <v>222</v>
      </c>
      <c r="E402" s="618"/>
      <c r="F402" s="618"/>
      <c r="G402" s="643">
        <f t="shared" si="77"/>
        <v>3491.865</v>
      </c>
      <c r="H402" s="622">
        <f t="shared" si="77"/>
        <v>3223.805</v>
      </c>
      <c r="I402" s="623">
        <f>I404</f>
        <v>3223.805</v>
      </c>
    </row>
    <row r="403" spans="1:9" s="51" customFormat="1" ht="12.75">
      <c r="A403" s="609">
        <v>386</v>
      </c>
      <c r="B403" s="624" t="s">
        <v>233</v>
      </c>
      <c r="C403" s="618" t="s">
        <v>516</v>
      </c>
      <c r="D403" s="618" t="s">
        <v>223</v>
      </c>
      <c r="E403" s="618"/>
      <c r="F403" s="618"/>
      <c r="G403" s="643">
        <f t="shared" si="77"/>
        <v>3491.865</v>
      </c>
      <c r="H403" s="622">
        <f t="shared" si="77"/>
        <v>3223.805</v>
      </c>
      <c r="I403" s="623">
        <f>I404</f>
        <v>3223.805</v>
      </c>
    </row>
    <row r="404" spans="1:9" s="51" customFormat="1" ht="12.75">
      <c r="A404" s="609">
        <v>387</v>
      </c>
      <c r="B404" s="624" t="s">
        <v>224</v>
      </c>
      <c r="C404" s="618" t="s">
        <v>516</v>
      </c>
      <c r="D404" s="618" t="s">
        <v>223</v>
      </c>
      <c r="E404" s="618" t="s">
        <v>112</v>
      </c>
      <c r="F404" s="618" t="s">
        <v>8</v>
      </c>
      <c r="G404" s="643">
        <f>G405</f>
        <v>3491.865</v>
      </c>
      <c r="H404" s="643">
        <f>4003.935-780.13</f>
        <v>3223.805</v>
      </c>
      <c r="I404" s="644">
        <f>4003.935-780.13</f>
        <v>3223.805</v>
      </c>
    </row>
    <row r="405" spans="1:9" s="51" customFormat="1" ht="12.75">
      <c r="A405" s="609">
        <v>388</v>
      </c>
      <c r="B405" s="624" t="s">
        <v>16</v>
      </c>
      <c r="C405" s="618" t="s">
        <v>516</v>
      </c>
      <c r="D405" s="618" t="s">
        <v>223</v>
      </c>
      <c r="E405" s="618" t="s">
        <v>112</v>
      </c>
      <c r="F405" s="618" t="s">
        <v>11</v>
      </c>
      <c r="G405" s="643">
        <v>3491.865</v>
      </c>
      <c r="H405" s="643">
        <f>4003.935-780.13</f>
        <v>3223.805</v>
      </c>
      <c r="I405" s="644">
        <f>4003.935-780.13</f>
        <v>3223.805</v>
      </c>
    </row>
    <row r="406" spans="1:9" s="51" customFormat="1" ht="63.75">
      <c r="A406" s="609">
        <v>389</v>
      </c>
      <c r="B406" s="641" t="s">
        <v>1000</v>
      </c>
      <c r="C406" s="618" t="s">
        <v>1001</v>
      </c>
      <c r="D406" s="618"/>
      <c r="E406" s="618"/>
      <c r="F406" s="618"/>
      <c r="G406" s="643">
        <f aca="true" t="shared" si="78" ref="G406:I414">G407</f>
        <v>195.163</v>
      </c>
      <c r="H406" s="643">
        <f t="shared" si="78"/>
        <v>552.59</v>
      </c>
      <c r="I406" s="644">
        <f t="shared" si="78"/>
        <v>0</v>
      </c>
    </row>
    <row r="407" spans="1:9" s="51" customFormat="1" ht="25.5">
      <c r="A407" s="609">
        <v>390</v>
      </c>
      <c r="B407" s="624" t="s">
        <v>238</v>
      </c>
      <c r="C407" s="618" t="s">
        <v>1001</v>
      </c>
      <c r="D407" s="618" t="s">
        <v>222</v>
      </c>
      <c r="E407" s="618"/>
      <c r="F407" s="618"/>
      <c r="G407" s="643">
        <f t="shared" si="78"/>
        <v>195.163</v>
      </c>
      <c r="H407" s="643">
        <f t="shared" si="78"/>
        <v>552.59</v>
      </c>
      <c r="I407" s="644">
        <f t="shared" si="78"/>
        <v>0</v>
      </c>
    </row>
    <row r="408" spans="1:9" s="51" customFormat="1" ht="12.75">
      <c r="A408" s="609">
        <v>391</v>
      </c>
      <c r="B408" s="624" t="s">
        <v>233</v>
      </c>
      <c r="C408" s="618" t="s">
        <v>1001</v>
      </c>
      <c r="D408" s="618" t="s">
        <v>223</v>
      </c>
      <c r="E408" s="618"/>
      <c r="F408" s="618"/>
      <c r="G408" s="643">
        <f t="shared" si="78"/>
        <v>195.163</v>
      </c>
      <c r="H408" s="643">
        <f t="shared" si="78"/>
        <v>552.59</v>
      </c>
      <c r="I408" s="644">
        <f t="shared" si="78"/>
        <v>0</v>
      </c>
    </row>
    <row r="409" spans="1:9" s="51" customFormat="1" ht="12.75">
      <c r="A409" s="609">
        <v>392</v>
      </c>
      <c r="B409" s="624" t="s">
        <v>224</v>
      </c>
      <c r="C409" s="618" t="s">
        <v>1001</v>
      </c>
      <c r="D409" s="618" t="s">
        <v>223</v>
      </c>
      <c r="E409" s="618" t="s">
        <v>112</v>
      </c>
      <c r="F409" s="618" t="s">
        <v>8</v>
      </c>
      <c r="G409" s="643">
        <f>G410</f>
        <v>195.163</v>
      </c>
      <c r="H409" s="643">
        <f t="shared" si="78"/>
        <v>552.59</v>
      </c>
      <c r="I409" s="644">
        <f t="shared" si="78"/>
        <v>0</v>
      </c>
    </row>
    <row r="410" spans="1:9" s="51" customFormat="1" ht="12.75">
      <c r="A410" s="609">
        <v>393</v>
      </c>
      <c r="B410" s="624" t="s">
        <v>16</v>
      </c>
      <c r="C410" s="618" t="s">
        <v>1001</v>
      </c>
      <c r="D410" s="618" t="s">
        <v>223</v>
      </c>
      <c r="E410" s="618" t="s">
        <v>112</v>
      </c>
      <c r="F410" s="618" t="s">
        <v>11</v>
      </c>
      <c r="G410" s="643">
        <f>185.363+9.8</f>
        <v>195.163</v>
      </c>
      <c r="H410" s="643">
        <v>552.59</v>
      </c>
      <c r="I410" s="644">
        <v>0</v>
      </c>
    </row>
    <row r="411" spans="1:9" s="51" customFormat="1" ht="51">
      <c r="A411" s="609">
        <v>394</v>
      </c>
      <c r="B411" s="641" t="s">
        <v>1002</v>
      </c>
      <c r="C411" s="618" t="s">
        <v>1003</v>
      </c>
      <c r="D411" s="618"/>
      <c r="E411" s="618"/>
      <c r="F411" s="618"/>
      <c r="G411" s="643">
        <f t="shared" si="78"/>
        <v>28777.1928</v>
      </c>
      <c r="H411" s="643">
        <f t="shared" si="78"/>
        <v>0</v>
      </c>
      <c r="I411" s="644">
        <f t="shared" si="78"/>
        <v>0</v>
      </c>
    </row>
    <row r="412" spans="1:9" s="51" customFormat="1" ht="25.5">
      <c r="A412" s="609">
        <v>395</v>
      </c>
      <c r="B412" s="624" t="s">
        <v>238</v>
      </c>
      <c r="C412" s="618" t="s">
        <v>1003</v>
      </c>
      <c r="D412" s="618" t="s">
        <v>222</v>
      </c>
      <c r="E412" s="618"/>
      <c r="F412" s="618"/>
      <c r="G412" s="643">
        <f t="shared" si="78"/>
        <v>28777.1928</v>
      </c>
      <c r="H412" s="643">
        <f t="shared" si="78"/>
        <v>0</v>
      </c>
      <c r="I412" s="644">
        <f t="shared" si="78"/>
        <v>0</v>
      </c>
    </row>
    <row r="413" spans="1:9" s="51" customFormat="1" ht="12.75">
      <c r="A413" s="609">
        <v>396</v>
      </c>
      <c r="B413" s="624" t="s">
        <v>233</v>
      </c>
      <c r="C413" s="618" t="s">
        <v>1003</v>
      </c>
      <c r="D413" s="618" t="s">
        <v>223</v>
      </c>
      <c r="E413" s="618"/>
      <c r="F413" s="618"/>
      <c r="G413" s="643">
        <f t="shared" si="78"/>
        <v>28777.1928</v>
      </c>
      <c r="H413" s="643">
        <f t="shared" si="78"/>
        <v>0</v>
      </c>
      <c r="I413" s="644">
        <f t="shared" si="78"/>
        <v>0</v>
      </c>
    </row>
    <row r="414" spans="1:9" s="51" customFormat="1" ht="12.75">
      <c r="A414" s="609">
        <v>397</v>
      </c>
      <c r="B414" s="624" t="s">
        <v>224</v>
      </c>
      <c r="C414" s="618" t="s">
        <v>1003</v>
      </c>
      <c r="D414" s="618" t="s">
        <v>223</v>
      </c>
      <c r="E414" s="618" t="s">
        <v>112</v>
      </c>
      <c r="F414" s="618" t="s">
        <v>8</v>
      </c>
      <c r="G414" s="643">
        <f>G415</f>
        <v>28777.1928</v>
      </c>
      <c r="H414" s="643">
        <f t="shared" si="78"/>
        <v>0</v>
      </c>
      <c r="I414" s="644">
        <f t="shared" si="78"/>
        <v>0</v>
      </c>
    </row>
    <row r="415" spans="1:9" s="51" customFormat="1" ht="12.75">
      <c r="A415" s="609">
        <v>398</v>
      </c>
      <c r="B415" s="624" t="s">
        <v>16</v>
      </c>
      <c r="C415" s="618" t="s">
        <v>1003</v>
      </c>
      <c r="D415" s="618" t="s">
        <v>223</v>
      </c>
      <c r="E415" s="618" t="s">
        <v>112</v>
      </c>
      <c r="F415" s="618" t="s">
        <v>11</v>
      </c>
      <c r="G415" s="643">
        <v>28777.1928</v>
      </c>
      <c r="H415" s="643">
        <v>0</v>
      </c>
      <c r="I415" s="644">
        <v>0</v>
      </c>
    </row>
    <row r="416" spans="1:9" s="51" customFormat="1" ht="12.75">
      <c r="A416" s="609">
        <v>399</v>
      </c>
      <c r="B416" s="624" t="s">
        <v>248</v>
      </c>
      <c r="C416" s="618" t="s">
        <v>402</v>
      </c>
      <c r="D416" s="618"/>
      <c r="E416" s="618"/>
      <c r="F416" s="618"/>
      <c r="G416" s="643">
        <f aca="true" t="shared" si="79" ref="G416:I417">G418</f>
        <v>3936.03</v>
      </c>
      <c r="H416" s="643">
        <f t="shared" si="79"/>
        <v>3694.024</v>
      </c>
      <c r="I416" s="644">
        <f t="shared" si="79"/>
        <v>3694.024</v>
      </c>
    </row>
    <row r="417" spans="1:9" s="51" customFormat="1" ht="51">
      <c r="A417" s="609">
        <v>400</v>
      </c>
      <c r="B417" s="624" t="s">
        <v>455</v>
      </c>
      <c r="C417" s="618" t="s">
        <v>403</v>
      </c>
      <c r="D417" s="618"/>
      <c r="E417" s="618"/>
      <c r="F417" s="618"/>
      <c r="G417" s="643">
        <f t="shared" si="79"/>
        <v>3936.03</v>
      </c>
      <c r="H417" s="622">
        <f t="shared" si="79"/>
        <v>3694.024</v>
      </c>
      <c r="I417" s="623">
        <f t="shared" si="79"/>
        <v>3694.024</v>
      </c>
    </row>
    <row r="418" spans="1:9" s="51" customFormat="1" ht="25.5">
      <c r="A418" s="609">
        <v>401</v>
      </c>
      <c r="B418" s="624" t="s">
        <v>238</v>
      </c>
      <c r="C418" s="618" t="s">
        <v>403</v>
      </c>
      <c r="D418" s="618" t="s">
        <v>222</v>
      </c>
      <c r="E418" s="618"/>
      <c r="F418" s="618"/>
      <c r="G418" s="643">
        <f aca="true" t="shared" si="80" ref="G418:H420">G419</f>
        <v>3936.03</v>
      </c>
      <c r="H418" s="622">
        <f t="shared" si="80"/>
        <v>3694.024</v>
      </c>
      <c r="I418" s="623">
        <f>I420</f>
        <v>3694.024</v>
      </c>
    </row>
    <row r="419" spans="1:9" s="51" customFormat="1" ht="12.75">
      <c r="A419" s="609">
        <v>402</v>
      </c>
      <c r="B419" s="624" t="s">
        <v>233</v>
      </c>
      <c r="C419" s="618" t="s">
        <v>403</v>
      </c>
      <c r="D419" s="618" t="s">
        <v>223</v>
      </c>
      <c r="E419" s="618"/>
      <c r="F419" s="618"/>
      <c r="G419" s="643">
        <f t="shared" si="80"/>
        <v>3936.03</v>
      </c>
      <c r="H419" s="622">
        <f t="shared" si="80"/>
        <v>3694.024</v>
      </c>
      <c r="I419" s="623">
        <f>I420</f>
        <v>3694.024</v>
      </c>
    </row>
    <row r="420" spans="1:9" s="51" customFormat="1" ht="12.75">
      <c r="A420" s="609">
        <v>403</v>
      </c>
      <c r="B420" s="624" t="s">
        <v>224</v>
      </c>
      <c r="C420" s="618" t="s">
        <v>403</v>
      </c>
      <c r="D420" s="618" t="s">
        <v>223</v>
      </c>
      <c r="E420" s="618" t="s">
        <v>112</v>
      </c>
      <c r="F420" s="618" t="s">
        <v>8</v>
      </c>
      <c r="G420" s="643">
        <f t="shared" si="80"/>
        <v>3936.03</v>
      </c>
      <c r="H420" s="622">
        <f t="shared" si="80"/>
        <v>3694.024</v>
      </c>
      <c r="I420" s="623">
        <f>I421</f>
        <v>3694.024</v>
      </c>
    </row>
    <row r="421" spans="1:9" s="51" customFormat="1" ht="12.75">
      <c r="A421" s="609">
        <v>404</v>
      </c>
      <c r="B421" s="624" t="s">
        <v>16</v>
      </c>
      <c r="C421" s="618" t="s">
        <v>403</v>
      </c>
      <c r="D421" s="618" t="s">
        <v>223</v>
      </c>
      <c r="E421" s="618" t="s">
        <v>112</v>
      </c>
      <c r="F421" s="618" t="s">
        <v>11</v>
      </c>
      <c r="G421" s="643">
        <v>3936.03</v>
      </c>
      <c r="H421" s="643">
        <v>3694.024</v>
      </c>
      <c r="I421" s="644">
        <v>3694.024</v>
      </c>
    </row>
    <row r="422" spans="1:9" s="51" customFormat="1" ht="25.5">
      <c r="A422" s="609">
        <v>405</v>
      </c>
      <c r="B422" s="624" t="s">
        <v>249</v>
      </c>
      <c r="C422" s="618" t="s">
        <v>404</v>
      </c>
      <c r="D422" s="618"/>
      <c r="E422" s="618"/>
      <c r="F422" s="618"/>
      <c r="G422" s="643">
        <f>G423+G433+G428+G438+G443</f>
        <v>37488.331</v>
      </c>
      <c r="H422" s="643">
        <f>H423+H433+H428+H438+H443</f>
        <v>25223.281</v>
      </c>
      <c r="I422" s="644">
        <f>I423+I433+I428+I438+I443</f>
        <v>25223.281</v>
      </c>
    </row>
    <row r="423" spans="1:9" s="51" customFormat="1" ht="51">
      <c r="A423" s="609">
        <v>406</v>
      </c>
      <c r="B423" s="624" t="s">
        <v>456</v>
      </c>
      <c r="C423" s="618" t="s">
        <v>405</v>
      </c>
      <c r="D423" s="618"/>
      <c r="E423" s="618"/>
      <c r="F423" s="618"/>
      <c r="G423" s="643">
        <f>G425</f>
        <v>31896.531</v>
      </c>
      <c r="H423" s="643">
        <f>H425</f>
        <v>24932.714</v>
      </c>
      <c r="I423" s="644">
        <f>I425</f>
        <v>24932.714</v>
      </c>
    </row>
    <row r="424" spans="1:9" s="51" customFormat="1" ht="25.5">
      <c r="A424" s="609">
        <v>407</v>
      </c>
      <c r="B424" s="624" t="s">
        <v>238</v>
      </c>
      <c r="C424" s="618" t="s">
        <v>405</v>
      </c>
      <c r="D424" s="618" t="s">
        <v>222</v>
      </c>
      <c r="E424" s="618"/>
      <c r="F424" s="618"/>
      <c r="G424" s="643">
        <f aca="true" t="shared" si="81" ref="G424:H426">G425</f>
        <v>31896.531</v>
      </c>
      <c r="H424" s="622">
        <f t="shared" si="81"/>
        <v>24932.714</v>
      </c>
      <c r="I424" s="623">
        <f>I425</f>
        <v>24932.714</v>
      </c>
    </row>
    <row r="425" spans="1:9" s="51" customFormat="1" ht="12.75">
      <c r="A425" s="609">
        <v>408</v>
      </c>
      <c r="B425" s="624" t="s">
        <v>233</v>
      </c>
      <c r="C425" s="618" t="s">
        <v>405</v>
      </c>
      <c r="D425" s="618" t="s">
        <v>223</v>
      </c>
      <c r="E425" s="618"/>
      <c r="F425" s="618"/>
      <c r="G425" s="643">
        <f t="shared" si="81"/>
        <v>31896.531</v>
      </c>
      <c r="H425" s="622">
        <f t="shared" si="81"/>
        <v>24932.714</v>
      </c>
      <c r="I425" s="623">
        <f>I426</f>
        <v>24932.714</v>
      </c>
    </row>
    <row r="426" spans="1:9" s="51" customFormat="1" ht="12.75">
      <c r="A426" s="609">
        <v>409</v>
      </c>
      <c r="B426" s="624" t="s">
        <v>224</v>
      </c>
      <c r="C426" s="618" t="s">
        <v>405</v>
      </c>
      <c r="D426" s="618" t="s">
        <v>223</v>
      </c>
      <c r="E426" s="618" t="s">
        <v>112</v>
      </c>
      <c r="F426" s="618" t="s">
        <v>8</v>
      </c>
      <c r="G426" s="643">
        <f t="shared" si="81"/>
        <v>31896.531</v>
      </c>
      <c r="H426" s="622">
        <f t="shared" si="81"/>
        <v>24932.714</v>
      </c>
      <c r="I426" s="623">
        <f>I427</f>
        <v>24932.714</v>
      </c>
    </row>
    <row r="427" spans="1:9" s="51" customFormat="1" ht="12.75">
      <c r="A427" s="609">
        <v>410</v>
      </c>
      <c r="B427" s="624" t="s">
        <v>16</v>
      </c>
      <c r="C427" s="618" t="s">
        <v>405</v>
      </c>
      <c r="D427" s="618" t="s">
        <v>223</v>
      </c>
      <c r="E427" s="618" t="s">
        <v>112</v>
      </c>
      <c r="F427" s="618" t="s">
        <v>11</v>
      </c>
      <c r="G427" s="643">
        <v>31896.531</v>
      </c>
      <c r="H427" s="643">
        <v>24932.714</v>
      </c>
      <c r="I427" s="644">
        <v>24932.714</v>
      </c>
    </row>
    <row r="428" spans="1:9" s="51" customFormat="1" ht="51">
      <c r="A428" s="609">
        <v>411</v>
      </c>
      <c r="B428" s="624" t="s">
        <v>1004</v>
      </c>
      <c r="C428" s="618" t="s">
        <v>1005</v>
      </c>
      <c r="D428" s="618"/>
      <c r="E428" s="618"/>
      <c r="F428" s="618"/>
      <c r="G428" s="643">
        <f>G430</f>
        <v>123.233</v>
      </c>
      <c r="H428" s="643">
        <f>H430</f>
        <v>122</v>
      </c>
      <c r="I428" s="644">
        <f>I430</f>
        <v>122</v>
      </c>
    </row>
    <row r="429" spans="1:9" s="51" customFormat="1" ht="25.5">
      <c r="A429" s="609">
        <v>412</v>
      </c>
      <c r="B429" s="624" t="s">
        <v>238</v>
      </c>
      <c r="C429" s="618" t="s">
        <v>1005</v>
      </c>
      <c r="D429" s="618" t="s">
        <v>222</v>
      </c>
      <c r="E429" s="618"/>
      <c r="F429" s="618"/>
      <c r="G429" s="643">
        <f aca="true" t="shared" si="82" ref="G429:H431">G430</f>
        <v>123.233</v>
      </c>
      <c r="H429" s="622">
        <f t="shared" si="82"/>
        <v>122</v>
      </c>
      <c r="I429" s="623">
        <f>I430</f>
        <v>122</v>
      </c>
    </row>
    <row r="430" spans="1:9" s="51" customFormat="1" ht="12.75">
      <c r="A430" s="609">
        <v>413</v>
      </c>
      <c r="B430" s="624" t="s">
        <v>233</v>
      </c>
      <c r="C430" s="618" t="s">
        <v>1005</v>
      </c>
      <c r="D430" s="618" t="s">
        <v>223</v>
      </c>
      <c r="E430" s="618"/>
      <c r="F430" s="618"/>
      <c r="G430" s="643">
        <f t="shared" si="82"/>
        <v>123.233</v>
      </c>
      <c r="H430" s="622">
        <f t="shared" si="82"/>
        <v>122</v>
      </c>
      <c r="I430" s="623">
        <f>I431</f>
        <v>122</v>
      </c>
    </row>
    <row r="431" spans="1:9" s="51" customFormat="1" ht="12.75">
      <c r="A431" s="609">
        <v>414</v>
      </c>
      <c r="B431" s="624" t="s">
        <v>224</v>
      </c>
      <c r="C431" s="618" t="s">
        <v>1005</v>
      </c>
      <c r="D431" s="618" t="s">
        <v>223</v>
      </c>
      <c r="E431" s="618" t="s">
        <v>112</v>
      </c>
      <c r="F431" s="618" t="s">
        <v>8</v>
      </c>
      <c r="G431" s="643">
        <f t="shared" si="82"/>
        <v>123.233</v>
      </c>
      <c r="H431" s="622">
        <f t="shared" si="82"/>
        <v>122</v>
      </c>
      <c r="I431" s="623">
        <f>I432</f>
        <v>122</v>
      </c>
    </row>
    <row r="432" spans="1:9" s="51" customFormat="1" ht="12.75">
      <c r="A432" s="609">
        <v>415</v>
      </c>
      <c r="B432" s="624" t="s">
        <v>16</v>
      </c>
      <c r="C432" s="618" t="s">
        <v>1005</v>
      </c>
      <c r="D432" s="618" t="s">
        <v>223</v>
      </c>
      <c r="E432" s="618" t="s">
        <v>112</v>
      </c>
      <c r="F432" s="618" t="s">
        <v>11</v>
      </c>
      <c r="G432" s="643">
        <v>123.233</v>
      </c>
      <c r="H432" s="643">
        <v>122</v>
      </c>
      <c r="I432" s="644">
        <v>122</v>
      </c>
    </row>
    <row r="433" spans="1:9" s="51" customFormat="1" ht="51">
      <c r="A433" s="609">
        <v>416</v>
      </c>
      <c r="B433" s="624" t="s">
        <v>614</v>
      </c>
      <c r="C433" s="618" t="s">
        <v>615</v>
      </c>
      <c r="D433" s="618"/>
      <c r="E433" s="618"/>
      <c r="F433" s="629"/>
      <c r="G433" s="643">
        <f>G434</f>
        <v>168.567</v>
      </c>
      <c r="H433" s="622">
        <f aca="true" t="shared" si="83" ref="H433:I436">H434</f>
        <v>168.567</v>
      </c>
      <c r="I433" s="623">
        <f t="shared" si="83"/>
        <v>168.567</v>
      </c>
    </row>
    <row r="434" spans="1:9" s="51" customFormat="1" ht="25.5">
      <c r="A434" s="609">
        <v>417</v>
      </c>
      <c r="B434" s="624" t="s">
        <v>238</v>
      </c>
      <c r="C434" s="618" t="s">
        <v>615</v>
      </c>
      <c r="D434" s="618" t="s">
        <v>222</v>
      </c>
      <c r="E434" s="618"/>
      <c r="F434" s="629"/>
      <c r="G434" s="643">
        <f>G435</f>
        <v>168.567</v>
      </c>
      <c r="H434" s="622">
        <f t="shared" si="83"/>
        <v>168.567</v>
      </c>
      <c r="I434" s="623">
        <f t="shared" si="83"/>
        <v>168.567</v>
      </c>
    </row>
    <row r="435" spans="1:9" s="51" customFormat="1" ht="12.75">
      <c r="A435" s="609">
        <v>418</v>
      </c>
      <c r="B435" s="624" t="s">
        <v>233</v>
      </c>
      <c r="C435" s="618" t="s">
        <v>615</v>
      </c>
      <c r="D435" s="618" t="s">
        <v>223</v>
      </c>
      <c r="E435" s="618"/>
      <c r="F435" s="629"/>
      <c r="G435" s="643">
        <f>G436</f>
        <v>168.567</v>
      </c>
      <c r="H435" s="622">
        <f t="shared" si="83"/>
        <v>168.567</v>
      </c>
      <c r="I435" s="623">
        <f t="shared" si="83"/>
        <v>168.567</v>
      </c>
    </row>
    <row r="436" spans="1:9" s="51" customFormat="1" ht="12.75">
      <c r="A436" s="609">
        <v>419</v>
      </c>
      <c r="B436" s="624" t="s">
        <v>224</v>
      </c>
      <c r="C436" s="618" t="s">
        <v>615</v>
      </c>
      <c r="D436" s="618" t="s">
        <v>223</v>
      </c>
      <c r="E436" s="618" t="s">
        <v>112</v>
      </c>
      <c r="F436" s="618" t="s">
        <v>8</v>
      </c>
      <c r="G436" s="643">
        <f>G437</f>
        <v>168.567</v>
      </c>
      <c r="H436" s="622">
        <f t="shared" si="83"/>
        <v>168.567</v>
      </c>
      <c r="I436" s="623">
        <f t="shared" si="83"/>
        <v>168.567</v>
      </c>
    </row>
    <row r="437" spans="1:9" s="51" customFormat="1" ht="12.75">
      <c r="A437" s="609">
        <v>420</v>
      </c>
      <c r="B437" s="624" t="s">
        <v>16</v>
      </c>
      <c r="C437" s="618" t="s">
        <v>615</v>
      </c>
      <c r="D437" s="618" t="s">
        <v>223</v>
      </c>
      <c r="E437" s="618" t="s">
        <v>112</v>
      </c>
      <c r="F437" s="618" t="s">
        <v>11</v>
      </c>
      <c r="G437" s="643">
        <v>168.567</v>
      </c>
      <c r="H437" s="643">
        <v>168.567</v>
      </c>
      <c r="I437" s="644">
        <v>168.567</v>
      </c>
    </row>
    <row r="438" spans="1:9" s="51" customFormat="1" ht="51">
      <c r="A438" s="609">
        <v>421</v>
      </c>
      <c r="B438" s="624" t="s">
        <v>1006</v>
      </c>
      <c r="C438" s="618" t="s">
        <v>1007</v>
      </c>
      <c r="D438" s="618"/>
      <c r="E438" s="618"/>
      <c r="F438" s="618"/>
      <c r="G438" s="643">
        <f>G440</f>
        <v>5000</v>
      </c>
      <c r="H438" s="643">
        <f>H440</f>
        <v>0</v>
      </c>
      <c r="I438" s="644">
        <f>I440</f>
        <v>0</v>
      </c>
    </row>
    <row r="439" spans="1:9" s="51" customFormat="1" ht="25.5">
      <c r="A439" s="609">
        <v>422</v>
      </c>
      <c r="B439" s="624" t="s">
        <v>238</v>
      </c>
      <c r="C439" s="618" t="s">
        <v>1007</v>
      </c>
      <c r="D439" s="618" t="s">
        <v>222</v>
      </c>
      <c r="E439" s="618"/>
      <c r="F439" s="618"/>
      <c r="G439" s="643">
        <f aca="true" t="shared" si="84" ref="G439:H441">G440</f>
        <v>5000</v>
      </c>
      <c r="H439" s="622">
        <f t="shared" si="84"/>
        <v>0</v>
      </c>
      <c r="I439" s="623">
        <f>I440</f>
        <v>0</v>
      </c>
    </row>
    <row r="440" spans="1:9" s="51" customFormat="1" ht="12.75">
      <c r="A440" s="609">
        <v>423</v>
      </c>
      <c r="B440" s="624" t="s">
        <v>233</v>
      </c>
      <c r="C440" s="618" t="s">
        <v>1007</v>
      </c>
      <c r="D440" s="618" t="s">
        <v>223</v>
      </c>
      <c r="E440" s="618"/>
      <c r="F440" s="618"/>
      <c r="G440" s="643">
        <f t="shared" si="84"/>
        <v>5000</v>
      </c>
      <c r="H440" s="622">
        <f t="shared" si="84"/>
        <v>0</v>
      </c>
      <c r="I440" s="623">
        <f>I441</f>
        <v>0</v>
      </c>
    </row>
    <row r="441" spans="1:9" s="51" customFormat="1" ht="12.75">
      <c r="A441" s="609">
        <v>424</v>
      </c>
      <c r="B441" s="624" t="s">
        <v>224</v>
      </c>
      <c r="C441" s="618" t="s">
        <v>1007</v>
      </c>
      <c r="D441" s="618" t="s">
        <v>223</v>
      </c>
      <c r="E441" s="618" t="s">
        <v>112</v>
      </c>
      <c r="F441" s="618" t="s">
        <v>8</v>
      </c>
      <c r="G441" s="643">
        <f t="shared" si="84"/>
        <v>5000</v>
      </c>
      <c r="H441" s="622">
        <f t="shared" si="84"/>
        <v>0</v>
      </c>
      <c r="I441" s="623">
        <f>I442</f>
        <v>0</v>
      </c>
    </row>
    <row r="442" spans="1:9" s="51" customFormat="1" ht="12.75">
      <c r="A442" s="609">
        <v>425</v>
      </c>
      <c r="B442" s="624" t="s">
        <v>16</v>
      </c>
      <c r="C442" s="618" t="s">
        <v>1007</v>
      </c>
      <c r="D442" s="618" t="s">
        <v>223</v>
      </c>
      <c r="E442" s="618" t="s">
        <v>112</v>
      </c>
      <c r="F442" s="618" t="s">
        <v>11</v>
      </c>
      <c r="G442" s="643">
        <v>5000</v>
      </c>
      <c r="H442" s="643">
        <v>0</v>
      </c>
      <c r="I442" s="644">
        <v>0</v>
      </c>
    </row>
    <row r="443" spans="1:9" s="51" customFormat="1" ht="63.75">
      <c r="A443" s="609">
        <v>426</v>
      </c>
      <c r="B443" s="624" t="s">
        <v>1008</v>
      </c>
      <c r="C443" s="618" t="s">
        <v>1009</v>
      </c>
      <c r="D443" s="618"/>
      <c r="E443" s="618"/>
      <c r="F443" s="618"/>
      <c r="G443" s="643">
        <f>G445</f>
        <v>300</v>
      </c>
      <c r="H443" s="643">
        <f>H445</f>
        <v>0</v>
      </c>
      <c r="I443" s="644">
        <f>I445</f>
        <v>0</v>
      </c>
    </row>
    <row r="444" spans="1:9" s="51" customFormat="1" ht="25.5">
      <c r="A444" s="609">
        <v>427</v>
      </c>
      <c r="B444" s="624" t="s">
        <v>238</v>
      </c>
      <c r="C444" s="618" t="s">
        <v>1009</v>
      </c>
      <c r="D444" s="618" t="s">
        <v>222</v>
      </c>
      <c r="E444" s="618"/>
      <c r="F444" s="618"/>
      <c r="G444" s="643">
        <f aca="true" t="shared" si="85" ref="G444:H446">G445</f>
        <v>300</v>
      </c>
      <c r="H444" s="622">
        <f t="shared" si="85"/>
        <v>0</v>
      </c>
      <c r="I444" s="623">
        <f>I445</f>
        <v>0</v>
      </c>
    </row>
    <row r="445" spans="1:9" s="51" customFormat="1" ht="12.75">
      <c r="A445" s="609">
        <v>428</v>
      </c>
      <c r="B445" s="624" t="s">
        <v>233</v>
      </c>
      <c r="C445" s="618" t="s">
        <v>1009</v>
      </c>
      <c r="D445" s="618" t="s">
        <v>223</v>
      </c>
      <c r="E445" s="618"/>
      <c r="F445" s="618"/>
      <c r="G445" s="643">
        <f t="shared" si="85"/>
        <v>300</v>
      </c>
      <c r="H445" s="622">
        <f t="shared" si="85"/>
        <v>0</v>
      </c>
      <c r="I445" s="623">
        <f>I446</f>
        <v>0</v>
      </c>
    </row>
    <row r="446" spans="1:9" s="51" customFormat="1" ht="12.75">
      <c r="A446" s="609">
        <v>429</v>
      </c>
      <c r="B446" s="624" t="s">
        <v>224</v>
      </c>
      <c r="C446" s="618" t="s">
        <v>1009</v>
      </c>
      <c r="D446" s="618" t="s">
        <v>223</v>
      </c>
      <c r="E446" s="618" t="s">
        <v>112</v>
      </c>
      <c r="F446" s="618" t="s">
        <v>8</v>
      </c>
      <c r="G446" s="643">
        <f t="shared" si="85"/>
        <v>300</v>
      </c>
      <c r="H446" s="622">
        <f t="shared" si="85"/>
        <v>0</v>
      </c>
      <c r="I446" s="623">
        <f>I447</f>
        <v>0</v>
      </c>
    </row>
    <row r="447" spans="1:9" s="51" customFormat="1" ht="12.75">
      <c r="A447" s="609">
        <v>430</v>
      </c>
      <c r="B447" s="624" t="s">
        <v>16</v>
      </c>
      <c r="C447" s="618" t="s">
        <v>1009</v>
      </c>
      <c r="D447" s="618" t="s">
        <v>223</v>
      </c>
      <c r="E447" s="618" t="s">
        <v>112</v>
      </c>
      <c r="F447" s="618" t="s">
        <v>11</v>
      </c>
      <c r="G447" s="643">
        <v>300</v>
      </c>
      <c r="H447" s="643">
        <v>0</v>
      </c>
      <c r="I447" s="644">
        <v>0</v>
      </c>
    </row>
    <row r="448" spans="1:9" s="51" customFormat="1" ht="25.5">
      <c r="A448" s="609">
        <v>431</v>
      </c>
      <c r="B448" s="624" t="s">
        <v>247</v>
      </c>
      <c r="C448" s="618" t="s">
        <v>394</v>
      </c>
      <c r="D448" s="618"/>
      <c r="E448" s="618"/>
      <c r="F448" s="618"/>
      <c r="G448" s="643">
        <f>G449</f>
        <v>19723.605</v>
      </c>
      <c r="H448" s="643">
        <f>H449</f>
        <v>17622.359</v>
      </c>
      <c r="I448" s="644">
        <f>I449</f>
        <v>17622.359</v>
      </c>
    </row>
    <row r="449" spans="1:9" s="51" customFormat="1" ht="51">
      <c r="A449" s="609">
        <v>432</v>
      </c>
      <c r="B449" s="624" t="s">
        <v>457</v>
      </c>
      <c r="C449" s="618" t="s">
        <v>395</v>
      </c>
      <c r="D449" s="618"/>
      <c r="E449" s="618"/>
      <c r="F449" s="618"/>
      <c r="G449" s="643">
        <f>G450</f>
        <v>19723.605</v>
      </c>
      <c r="H449" s="622">
        <f aca="true" t="shared" si="86" ref="H449:I452">H450</f>
        <v>17622.359</v>
      </c>
      <c r="I449" s="623">
        <f t="shared" si="86"/>
        <v>17622.359</v>
      </c>
    </row>
    <row r="450" spans="1:9" s="51" customFormat="1" ht="25.5">
      <c r="A450" s="609">
        <v>433</v>
      </c>
      <c r="B450" s="624" t="s">
        <v>238</v>
      </c>
      <c r="C450" s="618" t="s">
        <v>395</v>
      </c>
      <c r="D450" s="618" t="s">
        <v>222</v>
      </c>
      <c r="E450" s="618"/>
      <c r="F450" s="618"/>
      <c r="G450" s="643">
        <f>G451</f>
        <v>19723.605</v>
      </c>
      <c r="H450" s="622">
        <f t="shared" si="86"/>
        <v>17622.359</v>
      </c>
      <c r="I450" s="623">
        <f t="shared" si="86"/>
        <v>17622.359</v>
      </c>
    </row>
    <row r="451" spans="1:9" s="51" customFormat="1" ht="12.75">
      <c r="A451" s="609">
        <v>434</v>
      </c>
      <c r="B451" s="624" t="s">
        <v>233</v>
      </c>
      <c r="C451" s="618" t="s">
        <v>395</v>
      </c>
      <c r="D451" s="618" t="s">
        <v>223</v>
      </c>
      <c r="E451" s="618"/>
      <c r="F451" s="618"/>
      <c r="G451" s="643">
        <f>G452</f>
        <v>19723.605</v>
      </c>
      <c r="H451" s="622">
        <f t="shared" si="86"/>
        <v>17622.359</v>
      </c>
      <c r="I451" s="623">
        <f t="shared" si="86"/>
        <v>17622.359</v>
      </c>
    </row>
    <row r="452" spans="1:9" s="51" customFormat="1" ht="12.75">
      <c r="A452" s="609">
        <v>435</v>
      </c>
      <c r="B452" s="624" t="s">
        <v>56</v>
      </c>
      <c r="C452" s="618" t="s">
        <v>395</v>
      </c>
      <c r="D452" s="618" t="s">
        <v>223</v>
      </c>
      <c r="E452" s="618" t="s">
        <v>113</v>
      </c>
      <c r="F452" s="618" t="s">
        <v>8</v>
      </c>
      <c r="G452" s="643">
        <f>G453</f>
        <v>19723.605</v>
      </c>
      <c r="H452" s="622">
        <f t="shared" si="86"/>
        <v>17622.359</v>
      </c>
      <c r="I452" s="623">
        <f t="shared" si="86"/>
        <v>17622.359</v>
      </c>
    </row>
    <row r="453" spans="1:9" s="51" customFormat="1" ht="12.75">
      <c r="A453" s="609">
        <v>436</v>
      </c>
      <c r="B453" s="624" t="s">
        <v>433</v>
      </c>
      <c r="C453" s="618" t="s">
        <v>395</v>
      </c>
      <c r="D453" s="618" t="s">
        <v>223</v>
      </c>
      <c r="E453" s="618" t="s">
        <v>113</v>
      </c>
      <c r="F453" s="618" t="s">
        <v>109</v>
      </c>
      <c r="G453" s="643">
        <v>19723.605</v>
      </c>
      <c r="H453" s="643">
        <v>17622.359</v>
      </c>
      <c r="I453" s="644">
        <v>17622.359</v>
      </c>
    </row>
    <row r="454" spans="1:9" ht="12.75">
      <c r="A454" s="609">
        <v>437</v>
      </c>
      <c r="B454" s="624" t="s">
        <v>603</v>
      </c>
      <c r="C454" s="618" t="s">
        <v>602</v>
      </c>
      <c r="D454" s="618"/>
      <c r="E454" s="618"/>
      <c r="F454" s="618"/>
      <c r="G454" s="643">
        <f>G455</f>
        <v>427.692</v>
      </c>
      <c r="H454" s="622">
        <f aca="true" t="shared" si="87" ref="H454:I458">H455</f>
        <v>227.692</v>
      </c>
      <c r="I454" s="623">
        <f t="shared" si="87"/>
        <v>227.692</v>
      </c>
    </row>
    <row r="455" spans="1:9" ht="38.25">
      <c r="A455" s="609">
        <v>438</v>
      </c>
      <c r="B455" s="624" t="s">
        <v>604</v>
      </c>
      <c r="C455" s="618" t="s">
        <v>605</v>
      </c>
      <c r="D455" s="618"/>
      <c r="E455" s="618"/>
      <c r="F455" s="618"/>
      <c r="G455" s="643">
        <f>G456</f>
        <v>427.692</v>
      </c>
      <c r="H455" s="643">
        <f t="shared" si="87"/>
        <v>227.692</v>
      </c>
      <c r="I455" s="644">
        <f t="shared" si="87"/>
        <v>227.692</v>
      </c>
    </row>
    <row r="456" spans="1:9" ht="25.5">
      <c r="A456" s="609">
        <v>439</v>
      </c>
      <c r="B456" s="621" t="s">
        <v>559</v>
      </c>
      <c r="C456" s="618" t="s">
        <v>605</v>
      </c>
      <c r="D456" s="618" t="s">
        <v>193</v>
      </c>
      <c r="E456" s="618"/>
      <c r="F456" s="618"/>
      <c r="G456" s="643">
        <f>G457</f>
        <v>427.692</v>
      </c>
      <c r="H456" s="622">
        <f t="shared" si="87"/>
        <v>227.692</v>
      </c>
      <c r="I456" s="623">
        <f t="shared" si="87"/>
        <v>227.692</v>
      </c>
    </row>
    <row r="457" spans="1:9" ht="25.5">
      <c r="A457" s="609">
        <v>440</v>
      </c>
      <c r="B457" s="621" t="s">
        <v>207</v>
      </c>
      <c r="C457" s="618" t="s">
        <v>605</v>
      </c>
      <c r="D457" s="618" t="s">
        <v>194</v>
      </c>
      <c r="E457" s="618"/>
      <c r="F457" s="618"/>
      <c r="G457" s="643">
        <f>G458</f>
        <v>427.692</v>
      </c>
      <c r="H457" s="622">
        <f t="shared" si="87"/>
        <v>227.692</v>
      </c>
      <c r="I457" s="623">
        <f t="shared" si="87"/>
        <v>227.692</v>
      </c>
    </row>
    <row r="458" spans="1:9" ht="12.75">
      <c r="A458" s="609">
        <v>441</v>
      </c>
      <c r="B458" s="624" t="s">
        <v>224</v>
      </c>
      <c r="C458" s="618" t="s">
        <v>605</v>
      </c>
      <c r="D458" s="618" t="s">
        <v>194</v>
      </c>
      <c r="E458" s="618" t="s">
        <v>112</v>
      </c>
      <c r="F458" s="618" t="s">
        <v>8</v>
      </c>
      <c r="G458" s="643">
        <f>G459</f>
        <v>427.692</v>
      </c>
      <c r="H458" s="622">
        <f t="shared" si="87"/>
        <v>227.692</v>
      </c>
      <c r="I458" s="623">
        <f t="shared" si="87"/>
        <v>227.692</v>
      </c>
    </row>
    <row r="459" spans="1:9" ht="12.75">
      <c r="A459" s="609">
        <v>442</v>
      </c>
      <c r="B459" s="624" t="s">
        <v>16</v>
      </c>
      <c r="C459" s="618" t="s">
        <v>605</v>
      </c>
      <c r="D459" s="618" t="s">
        <v>194</v>
      </c>
      <c r="E459" s="618" t="s">
        <v>112</v>
      </c>
      <c r="F459" s="618" t="s">
        <v>11</v>
      </c>
      <c r="G459" s="643">
        <f>227.692+200</f>
        <v>427.692</v>
      </c>
      <c r="H459" s="643">
        <v>227.692</v>
      </c>
      <c r="I459" s="644">
        <v>227.692</v>
      </c>
    </row>
    <row r="460" spans="1:9" ht="25.5">
      <c r="A460" s="609">
        <v>443</v>
      </c>
      <c r="B460" s="624" t="s">
        <v>458</v>
      </c>
      <c r="C460" s="618" t="s">
        <v>407</v>
      </c>
      <c r="D460" s="618"/>
      <c r="E460" s="618"/>
      <c r="F460" s="618"/>
      <c r="G460" s="643">
        <f>G461+G486+G500</f>
        <v>77741.89018000002</v>
      </c>
      <c r="H460" s="643">
        <f>H461+H486+H500</f>
        <v>43736.617</v>
      </c>
      <c r="I460" s="644">
        <f>I461+I486+I500</f>
        <v>43966.024999999994</v>
      </c>
    </row>
    <row r="461" spans="1:9" ht="12.75">
      <c r="A461" s="609">
        <v>444</v>
      </c>
      <c r="B461" s="624" t="s">
        <v>230</v>
      </c>
      <c r="C461" s="618" t="s">
        <v>412</v>
      </c>
      <c r="D461" s="618"/>
      <c r="E461" s="618"/>
      <c r="F461" s="618"/>
      <c r="G461" s="643">
        <f>G462+G481+G476+G471</f>
        <v>31159.902000000002</v>
      </c>
      <c r="H461" s="643">
        <f>H462+H481</f>
        <v>10096.277</v>
      </c>
      <c r="I461" s="644">
        <f>I462+I481</f>
        <v>10186.985</v>
      </c>
    </row>
    <row r="462" spans="1:9" ht="51">
      <c r="A462" s="609">
        <v>445</v>
      </c>
      <c r="B462" s="624" t="s">
        <v>496</v>
      </c>
      <c r="C462" s="618" t="s">
        <v>413</v>
      </c>
      <c r="D462" s="618"/>
      <c r="E462" s="618"/>
      <c r="F462" s="618"/>
      <c r="G462" s="643">
        <f>G467+G463</f>
        <v>26554.402000000002</v>
      </c>
      <c r="H462" s="643">
        <f>H467+H463</f>
        <v>10096.277</v>
      </c>
      <c r="I462" s="644">
        <f>I467+I463</f>
        <v>10186.985</v>
      </c>
    </row>
    <row r="463" spans="1:9" s="51" customFormat="1" ht="25.5">
      <c r="A463" s="609">
        <v>446</v>
      </c>
      <c r="B463" s="624" t="s">
        <v>238</v>
      </c>
      <c r="C463" s="618" t="s">
        <v>413</v>
      </c>
      <c r="D463" s="618" t="s">
        <v>222</v>
      </c>
      <c r="E463" s="618"/>
      <c r="F463" s="618"/>
      <c r="G463" s="643">
        <f aca="true" t="shared" si="88" ref="G463:I465">G464</f>
        <v>23519.629</v>
      </c>
      <c r="H463" s="643">
        <f t="shared" si="88"/>
        <v>7274.644</v>
      </c>
      <c r="I463" s="644">
        <f t="shared" si="88"/>
        <v>7365.352</v>
      </c>
    </row>
    <row r="464" spans="1:9" s="51" customFormat="1" ht="12.75">
      <c r="A464" s="609">
        <v>447</v>
      </c>
      <c r="B464" s="624" t="s">
        <v>233</v>
      </c>
      <c r="C464" s="618" t="s">
        <v>413</v>
      </c>
      <c r="D464" s="618" t="s">
        <v>223</v>
      </c>
      <c r="E464" s="618"/>
      <c r="F464" s="618"/>
      <c r="G464" s="643">
        <f t="shared" si="88"/>
        <v>23519.629</v>
      </c>
      <c r="H464" s="643">
        <f t="shared" si="88"/>
        <v>7274.644</v>
      </c>
      <c r="I464" s="644">
        <f t="shared" si="88"/>
        <v>7365.352</v>
      </c>
    </row>
    <row r="465" spans="1:9" s="51" customFormat="1" ht="12.75">
      <c r="A465" s="609">
        <v>448</v>
      </c>
      <c r="B465" s="624" t="s">
        <v>47</v>
      </c>
      <c r="C465" s="618" t="s">
        <v>413</v>
      </c>
      <c r="D465" s="618" t="s">
        <v>223</v>
      </c>
      <c r="E465" s="618" t="s">
        <v>39</v>
      </c>
      <c r="F465" s="618" t="s">
        <v>8</v>
      </c>
      <c r="G465" s="643">
        <f>G466</f>
        <v>23519.629</v>
      </c>
      <c r="H465" s="643">
        <f t="shared" si="88"/>
        <v>7274.644</v>
      </c>
      <c r="I465" s="644">
        <f t="shared" si="88"/>
        <v>7365.352</v>
      </c>
    </row>
    <row r="466" spans="1:9" s="51" customFormat="1" ht="12.75">
      <c r="A466" s="609">
        <v>449</v>
      </c>
      <c r="B466" s="624" t="s">
        <v>23</v>
      </c>
      <c r="C466" s="618" t="s">
        <v>413</v>
      </c>
      <c r="D466" s="618" t="s">
        <v>223</v>
      </c>
      <c r="E466" s="618" t="s">
        <v>39</v>
      </c>
      <c r="F466" s="618" t="s">
        <v>151</v>
      </c>
      <c r="G466" s="643">
        <f>8683.975+14835.654</f>
        <v>23519.629</v>
      </c>
      <c r="H466" s="643">
        <v>7274.644</v>
      </c>
      <c r="I466" s="644">
        <v>7365.352</v>
      </c>
    </row>
    <row r="467" spans="1:9" s="51" customFormat="1" ht="25.5">
      <c r="A467" s="609">
        <v>450</v>
      </c>
      <c r="B467" s="624" t="s">
        <v>238</v>
      </c>
      <c r="C467" s="618" t="s">
        <v>413</v>
      </c>
      <c r="D467" s="618" t="s">
        <v>222</v>
      </c>
      <c r="E467" s="618"/>
      <c r="F467" s="618"/>
      <c r="G467" s="643">
        <f>G468</f>
        <v>3034.773</v>
      </c>
      <c r="H467" s="622">
        <f aca="true" t="shared" si="89" ref="H467:I469">H468</f>
        <v>2821.633</v>
      </c>
      <c r="I467" s="623">
        <f t="shared" si="89"/>
        <v>2821.633</v>
      </c>
    </row>
    <row r="468" spans="1:9" s="51" customFormat="1" ht="12.75">
      <c r="A468" s="609">
        <v>451</v>
      </c>
      <c r="B468" s="624" t="s">
        <v>239</v>
      </c>
      <c r="C468" s="618" t="s">
        <v>413</v>
      </c>
      <c r="D468" s="618" t="s">
        <v>231</v>
      </c>
      <c r="E468" s="618"/>
      <c r="F468" s="618"/>
      <c r="G468" s="643">
        <f>G469</f>
        <v>3034.773</v>
      </c>
      <c r="H468" s="622">
        <f t="shared" si="89"/>
        <v>2821.633</v>
      </c>
      <c r="I468" s="623">
        <f t="shared" si="89"/>
        <v>2821.633</v>
      </c>
    </row>
    <row r="469" spans="1:9" s="51" customFormat="1" ht="12.75">
      <c r="A469" s="609">
        <v>452</v>
      </c>
      <c r="B469" s="624" t="s">
        <v>47</v>
      </c>
      <c r="C469" s="618" t="s">
        <v>413</v>
      </c>
      <c r="D469" s="618" t="s">
        <v>231</v>
      </c>
      <c r="E469" s="618" t="s">
        <v>39</v>
      </c>
      <c r="F469" s="618" t="s">
        <v>8</v>
      </c>
      <c r="G469" s="643">
        <f>G470</f>
        <v>3034.773</v>
      </c>
      <c r="H469" s="622">
        <f t="shared" si="89"/>
        <v>2821.633</v>
      </c>
      <c r="I469" s="623">
        <f t="shared" si="89"/>
        <v>2821.633</v>
      </c>
    </row>
    <row r="470" spans="1:9" s="51" customFormat="1" ht="12.75">
      <c r="A470" s="609">
        <v>453</v>
      </c>
      <c r="B470" s="624" t="s">
        <v>23</v>
      </c>
      <c r="C470" s="618" t="s">
        <v>413</v>
      </c>
      <c r="D470" s="618" t="s">
        <v>231</v>
      </c>
      <c r="E470" s="618" t="s">
        <v>39</v>
      </c>
      <c r="F470" s="618" t="s">
        <v>151</v>
      </c>
      <c r="G470" s="643">
        <v>3034.773</v>
      </c>
      <c r="H470" s="643">
        <v>2821.633</v>
      </c>
      <c r="I470" s="644">
        <v>2821.633</v>
      </c>
    </row>
    <row r="471" spans="1:9" s="51" customFormat="1" ht="51">
      <c r="A471" s="609">
        <v>454</v>
      </c>
      <c r="B471" s="485" t="s">
        <v>1093</v>
      </c>
      <c r="C471" s="487" t="s">
        <v>1013</v>
      </c>
      <c r="D471" s="487"/>
      <c r="E471" s="487"/>
      <c r="F471" s="648"/>
      <c r="G471" s="489">
        <f>G472</f>
        <v>2810</v>
      </c>
      <c r="H471" s="622">
        <v>0</v>
      </c>
      <c r="I471" s="623">
        <v>0</v>
      </c>
    </row>
    <row r="472" spans="1:9" s="51" customFormat="1" ht="25.5">
      <c r="A472" s="609">
        <v>455</v>
      </c>
      <c r="B472" s="491" t="s">
        <v>559</v>
      </c>
      <c r="C472" s="487" t="s">
        <v>1013</v>
      </c>
      <c r="D472" s="487" t="s">
        <v>193</v>
      </c>
      <c r="E472" s="487"/>
      <c r="F472" s="648"/>
      <c r="G472" s="489">
        <f>G473</f>
        <v>2810</v>
      </c>
      <c r="H472" s="622">
        <v>0</v>
      </c>
      <c r="I472" s="623">
        <v>0</v>
      </c>
    </row>
    <row r="473" spans="1:9" s="51" customFormat="1" ht="25.5">
      <c r="A473" s="609">
        <v>456</v>
      </c>
      <c r="B473" s="485" t="s">
        <v>237</v>
      </c>
      <c r="C473" s="487" t="s">
        <v>1013</v>
      </c>
      <c r="D473" s="487" t="s">
        <v>194</v>
      </c>
      <c r="E473" s="487"/>
      <c r="F473" s="648"/>
      <c r="G473" s="489">
        <f>G474</f>
        <v>2810</v>
      </c>
      <c r="H473" s="622">
        <v>0</v>
      </c>
      <c r="I473" s="623">
        <v>0</v>
      </c>
    </row>
    <row r="474" spans="1:9" s="51" customFormat="1" ht="12.75">
      <c r="A474" s="609">
        <v>457</v>
      </c>
      <c r="B474" s="624" t="s">
        <v>47</v>
      </c>
      <c r="C474" s="487" t="s">
        <v>1013</v>
      </c>
      <c r="D474" s="487" t="s">
        <v>194</v>
      </c>
      <c r="E474" s="618" t="s">
        <v>39</v>
      </c>
      <c r="F474" s="618" t="s">
        <v>8</v>
      </c>
      <c r="G474" s="643">
        <f>G475</f>
        <v>2810</v>
      </c>
      <c r="H474" s="622">
        <v>0</v>
      </c>
      <c r="I474" s="623">
        <v>0</v>
      </c>
    </row>
    <row r="475" spans="1:9" s="51" customFormat="1" ht="12.75">
      <c r="A475" s="609">
        <v>458</v>
      </c>
      <c r="B475" s="624" t="s">
        <v>23</v>
      </c>
      <c r="C475" s="487" t="s">
        <v>1013</v>
      </c>
      <c r="D475" s="487" t="s">
        <v>194</v>
      </c>
      <c r="E475" s="618" t="s">
        <v>39</v>
      </c>
      <c r="F475" s="618" t="s">
        <v>151</v>
      </c>
      <c r="G475" s="643">
        <f>2810</f>
        <v>2810</v>
      </c>
      <c r="H475" s="622">
        <v>0</v>
      </c>
      <c r="I475" s="623">
        <v>0</v>
      </c>
    </row>
    <row r="476" spans="1:9" s="51" customFormat="1" ht="39.75" customHeight="1">
      <c r="A476" s="609">
        <v>459</v>
      </c>
      <c r="B476" s="485" t="s">
        <v>1098</v>
      </c>
      <c r="C476" s="487" t="s">
        <v>1092</v>
      </c>
      <c r="D476" s="487"/>
      <c r="E476" s="487"/>
      <c r="F476" s="648"/>
      <c r="G476" s="489">
        <f>G477</f>
        <v>1400</v>
      </c>
      <c r="H476" s="622">
        <v>0</v>
      </c>
      <c r="I476" s="623">
        <v>0</v>
      </c>
    </row>
    <row r="477" spans="1:9" s="51" customFormat="1" ht="25.5">
      <c r="A477" s="609">
        <v>460</v>
      </c>
      <c r="B477" s="491" t="s">
        <v>559</v>
      </c>
      <c r="C477" s="487" t="s">
        <v>1092</v>
      </c>
      <c r="D477" s="487" t="s">
        <v>193</v>
      </c>
      <c r="E477" s="487"/>
      <c r="F477" s="648"/>
      <c r="G477" s="489">
        <f>G478</f>
        <v>1400</v>
      </c>
      <c r="H477" s="622">
        <v>0</v>
      </c>
      <c r="I477" s="623">
        <v>0</v>
      </c>
    </row>
    <row r="478" spans="1:9" s="51" customFormat="1" ht="25.5">
      <c r="A478" s="609">
        <v>461</v>
      </c>
      <c r="B478" s="485" t="s">
        <v>237</v>
      </c>
      <c r="C478" s="487" t="s">
        <v>1092</v>
      </c>
      <c r="D478" s="487" t="s">
        <v>194</v>
      </c>
      <c r="E478" s="487"/>
      <c r="F478" s="648"/>
      <c r="G478" s="489">
        <f>G479</f>
        <v>1400</v>
      </c>
      <c r="H478" s="622">
        <v>0</v>
      </c>
      <c r="I478" s="623">
        <v>0</v>
      </c>
    </row>
    <row r="479" spans="1:9" s="51" customFormat="1" ht="12.75">
      <c r="A479" s="609">
        <v>462</v>
      </c>
      <c r="B479" s="624" t="s">
        <v>47</v>
      </c>
      <c r="C479" s="487" t="s">
        <v>1092</v>
      </c>
      <c r="D479" s="487" t="s">
        <v>194</v>
      </c>
      <c r="E479" s="618" t="s">
        <v>39</v>
      </c>
      <c r="F479" s="618" t="s">
        <v>8</v>
      </c>
      <c r="G479" s="643">
        <f>G480</f>
        <v>1400</v>
      </c>
      <c r="H479" s="622">
        <v>0</v>
      </c>
      <c r="I479" s="623">
        <v>0</v>
      </c>
    </row>
    <row r="480" spans="1:9" s="51" customFormat="1" ht="12.75">
      <c r="A480" s="609">
        <v>463</v>
      </c>
      <c r="B480" s="624" t="s">
        <v>23</v>
      </c>
      <c r="C480" s="487" t="s">
        <v>1092</v>
      </c>
      <c r="D480" s="487" t="s">
        <v>194</v>
      </c>
      <c r="E480" s="618" t="s">
        <v>39</v>
      </c>
      <c r="F480" s="618" t="s">
        <v>151</v>
      </c>
      <c r="G480" s="643">
        <f>1400</f>
        <v>1400</v>
      </c>
      <c r="H480" s="622">
        <v>0</v>
      </c>
      <c r="I480" s="623">
        <v>0</v>
      </c>
    </row>
    <row r="481" spans="1:9" s="51" customFormat="1" ht="63.75">
      <c r="A481" s="609">
        <v>464</v>
      </c>
      <c r="B481" s="624" t="s">
        <v>1014</v>
      </c>
      <c r="C481" s="618" t="s">
        <v>1015</v>
      </c>
      <c r="D481" s="618"/>
      <c r="E481" s="618"/>
      <c r="F481" s="618"/>
      <c r="G481" s="643">
        <f>G482</f>
        <v>395.5</v>
      </c>
      <c r="H481" s="643">
        <f>H482</f>
        <v>0</v>
      </c>
      <c r="I481" s="644">
        <f>I482</f>
        <v>0</v>
      </c>
    </row>
    <row r="482" spans="1:9" s="51" customFormat="1" ht="25.5">
      <c r="A482" s="609">
        <v>465</v>
      </c>
      <c r="B482" s="624" t="s">
        <v>238</v>
      </c>
      <c r="C482" s="618" t="s">
        <v>1015</v>
      </c>
      <c r="D482" s="618" t="s">
        <v>222</v>
      </c>
      <c r="E482" s="618"/>
      <c r="F482" s="618"/>
      <c r="G482" s="643">
        <f>G483</f>
        <v>395.5</v>
      </c>
      <c r="H482" s="622">
        <f aca="true" t="shared" si="90" ref="H482:I484">H483</f>
        <v>0</v>
      </c>
      <c r="I482" s="623">
        <f t="shared" si="90"/>
        <v>0</v>
      </c>
    </row>
    <row r="483" spans="1:9" s="51" customFormat="1" ht="12.75">
      <c r="A483" s="609">
        <v>466</v>
      </c>
      <c r="B483" s="624" t="s">
        <v>239</v>
      </c>
      <c r="C483" s="618" t="s">
        <v>1015</v>
      </c>
      <c r="D483" s="618" t="s">
        <v>231</v>
      </c>
      <c r="E483" s="618"/>
      <c r="F483" s="618"/>
      <c r="G483" s="643">
        <f>G484</f>
        <v>395.5</v>
      </c>
      <c r="H483" s="622">
        <f t="shared" si="90"/>
        <v>0</v>
      </c>
      <c r="I483" s="623">
        <f t="shared" si="90"/>
        <v>0</v>
      </c>
    </row>
    <row r="484" spans="1:9" s="51" customFormat="1" ht="12.75">
      <c r="A484" s="609">
        <v>467</v>
      </c>
      <c r="B484" s="624" t="s">
        <v>47</v>
      </c>
      <c r="C484" s="618" t="s">
        <v>1015</v>
      </c>
      <c r="D484" s="618" t="s">
        <v>231</v>
      </c>
      <c r="E484" s="618" t="s">
        <v>39</v>
      </c>
      <c r="F484" s="618" t="s">
        <v>8</v>
      </c>
      <c r="G484" s="643">
        <f>G485</f>
        <v>395.5</v>
      </c>
      <c r="H484" s="622">
        <f t="shared" si="90"/>
        <v>0</v>
      </c>
      <c r="I484" s="623">
        <f t="shared" si="90"/>
        <v>0</v>
      </c>
    </row>
    <row r="485" spans="1:9" s="51" customFormat="1" ht="12.75">
      <c r="A485" s="609">
        <v>468</v>
      </c>
      <c r="B485" s="624" t="s">
        <v>23</v>
      </c>
      <c r="C485" s="618" t="s">
        <v>1015</v>
      </c>
      <c r="D485" s="618" t="s">
        <v>231</v>
      </c>
      <c r="E485" s="618" t="s">
        <v>39</v>
      </c>
      <c r="F485" s="618" t="s">
        <v>151</v>
      </c>
      <c r="G485" s="643">
        <v>395.5</v>
      </c>
      <c r="H485" s="643">
        <v>0</v>
      </c>
      <c r="I485" s="644">
        <v>0</v>
      </c>
    </row>
    <row r="486" spans="1:9" s="51" customFormat="1" ht="12.75">
      <c r="A486" s="609">
        <v>469</v>
      </c>
      <c r="B486" s="624" t="s">
        <v>542</v>
      </c>
      <c r="C486" s="618" t="s">
        <v>410</v>
      </c>
      <c r="D486" s="618"/>
      <c r="E486" s="618"/>
      <c r="F486" s="618"/>
      <c r="G486" s="643">
        <f>G487</f>
        <v>2997.5139999999997</v>
      </c>
      <c r="H486" s="622">
        <f>H487</f>
        <v>2997.514</v>
      </c>
      <c r="I486" s="623">
        <f>I487</f>
        <v>2997.514</v>
      </c>
    </row>
    <row r="487" spans="1:9" s="51" customFormat="1" ht="38.25">
      <c r="A487" s="609">
        <v>470</v>
      </c>
      <c r="B487" s="624" t="s">
        <v>578</v>
      </c>
      <c r="C487" s="618" t="s">
        <v>411</v>
      </c>
      <c r="D487" s="618"/>
      <c r="E487" s="618"/>
      <c r="F487" s="618"/>
      <c r="G487" s="643">
        <f>G488+G492+G496</f>
        <v>2997.5139999999997</v>
      </c>
      <c r="H487" s="643">
        <f>H488+H492+H496</f>
        <v>2997.514</v>
      </c>
      <c r="I487" s="644">
        <f>I488+I492+I496</f>
        <v>2997.514</v>
      </c>
    </row>
    <row r="488" spans="1:9" s="51" customFormat="1" ht="38.25">
      <c r="A488" s="609">
        <v>471</v>
      </c>
      <c r="B488" s="626" t="s">
        <v>191</v>
      </c>
      <c r="C488" s="618" t="s">
        <v>411</v>
      </c>
      <c r="D488" s="636" t="s">
        <v>180</v>
      </c>
      <c r="E488" s="618"/>
      <c r="F488" s="618"/>
      <c r="G488" s="622">
        <f>G489</f>
        <v>487.1328</v>
      </c>
      <c r="H488" s="622">
        <f aca="true" t="shared" si="91" ref="H488:I490">H489</f>
        <v>1796.175</v>
      </c>
      <c r="I488" s="623">
        <f t="shared" si="91"/>
        <v>1796.175</v>
      </c>
    </row>
    <row r="489" spans="1:9" s="51" customFormat="1" ht="12.75">
      <c r="A489" s="609">
        <v>472</v>
      </c>
      <c r="B489" s="621" t="s">
        <v>206</v>
      </c>
      <c r="C489" s="618" t="s">
        <v>411</v>
      </c>
      <c r="D489" s="636" t="s">
        <v>147</v>
      </c>
      <c r="E489" s="618"/>
      <c r="F489" s="618"/>
      <c r="G489" s="622">
        <f>G490</f>
        <v>487.1328</v>
      </c>
      <c r="H489" s="622">
        <f t="shared" si="91"/>
        <v>1796.175</v>
      </c>
      <c r="I489" s="623">
        <f t="shared" si="91"/>
        <v>1796.175</v>
      </c>
    </row>
    <row r="490" spans="1:9" s="51" customFormat="1" ht="12.75">
      <c r="A490" s="609">
        <v>473</v>
      </c>
      <c r="B490" s="624" t="s">
        <v>47</v>
      </c>
      <c r="C490" s="618" t="s">
        <v>411</v>
      </c>
      <c r="D490" s="636" t="s">
        <v>147</v>
      </c>
      <c r="E490" s="618" t="s">
        <v>39</v>
      </c>
      <c r="F490" s="618" t="s">
        <v>8</v>
      </c>
      <c r="G490" s="622">
        <f>G491</f>
        <v>487.1328</v>
      </c>
      <c r="H490" s="622">
        <f t="shared" si="91"/>
        <v>1796.175</v>
      </c>
      <c r="I490" s="623">
        <f t="shared" si="91"/>
        <v>1796.175</v>
      </c>
    </row>
    <row r="491" spans="1:9" s="51" customFormat="1" ht="12.75">
      <c r="A491" s="609">
        <v>474</v>
      </c>
      <c r="B491" s="624" t="s">
        <v>48</v>
      </c>
      <c r="C491" s="618" t="s">
        <v>411</v>
      </c>
      <c r="D491" s="636" t="s">
        <v>147</v>
      </c>
      <c r="E491" s="618" t="s">
        <v>39</v>
      </c>
      <c r="F491" s="618" t="s">
        <v>11</v>
      </c>
      <c r="G491" s="622">
        <v>487.1328</v>
      </c>
      <c r="H491" s="622">
        <v>1796.175</v>
      </c>
      <c r="I491" s="623">
        <v>1796.175</v>
      </c>
    </row>
    <row r="492" spans="1:9" s="51" customFormat="1" ht="25.5">
      <c r="A492" s="609">
        <v>475</v>
      </c>
      <c r="B492" s="621" t="s">
        <v>559</v>
      </c>
      <c r="C492" s="618" t="s">
        <v>411</v>
      </c>
      <c r="D492" s="618" t="s">
        <v>193</v>
      </c>
      <c r="E492" s="618"/>
      <c r="F492" s="618"/>
      <c r="G492" s="622">
        <f aca="true" t="shared" si="92" ref="G492:I494">G493</f>
        <v>2266.3812</v>
      </c>
      <c r="H492" s="622">
        <f t="shared" si="92"/>
        <v>961.339</v>
      </c>
      <c r="I492" s="623">
        <f t="shared" si="92"/>
        <v>961.339</v>
      </c>
    </row>
    <row r="493" spans="1:9" s="51" customFormat="1" ht="25.5">
      <c r="A493" s="609">
        <v>476</v>
      </c>
      <c r="B493" s="621" t="s">
        <v>207</v>
      </c>
      <c r="C493" s="618" t="s">
        <v>411</v>
      </c>
      <c r="D493" s="618" t="s">
        <v>194</v>
      </c>
      <c r="E493" s="618"/>
      <c r="F493" s="618"/>
      <c r="G493" s="622">
        <f t="shared" si="92"/>
        <v>2266.3812</v>
      </c>
      <c r="H493" s="622">
        <f t="shared" si="92"/>
        <v>961.339</v>
      </c>
      <c r="I493" s="623">
        <f t="shared" si="92"/>
        <v>961.339</v>
      </c>
    </row>
    <row r="494" spans="1:9" s="51" customFormat="1" ht="12.75">
      <c r="A494" s="609">
        <v>477</v>
      </c>
      <c r="B494" s="624" t="s">
        <v>47</v>
      </c>
      <c r="C494" s="618" t="s">
        <v>411</v>
      </c>
      <c r="D494" s="618" t="s">
        <v>194</v>
      </c>
      <c r="E494" s="618" t="s">
        <v>39</v>
      </c>
      <c r="F494" s="618" t="s">
        <v>8</v>
      </c>
      <c r="G494" s="622">
        <f t="shared" si="92"/>
        <v>2266.3812</v>
      </c>
      <c r="H494" s="622">
        <f t="shared" si="92"/>
        <v>961.339</v>
      </c>
      <c r="I494" s="623">
        <f t="shared" si="92"/>
        <v>961.339</v>
      </c>
    </row>
    <row r="495" spans="1:9" s="51" customFormat="1" ht="12.75">
      <c r="A495" s="609">
        <v>478</v>
      </c>
      <c r="B495" s="624" t="s">
        <v>48</v>
      </c>
      <c r="C495" s="618" t="s">
        <v>411</v>
      </c>
      <c r="D495" s="636" t="s">
        <v>194</v>
      </c>
      <c r="E495" s="618" t="s">
        <v>39</v>
      </c>
      <c r="F495" s="618" t="s">
        <v>11</v>
      </c>
      <c r="G495" s="622">
        <v>2266.3812</v>
      </c>
      <c r="H495" s="622">
        <v>961.339</v>
      </c>
      <c r="I495" s="623">
        <v>961.339</v>
      </c>
    </row>
    <row r="496" spans="1:9" s="51" customFormat="1" ht="12.75">
      <c r="A496" s="609">
        <v>479</v>
      </c>
      <c r="B496" s="624" t="s">
        <v>227</v>
      </c>
      <c r="C496" s="618" t="s">
        <v>411</v>
      </c>
      <c r="D496" s="618" t="s">
        <v>215</v>
      </c>
      <c r="E496" s="618"/>
      <c r="F496" s="618"/>
      <c r="G496" s="643">
        <f>G497</f>
        <v>244</v>
      </c>
      <c r="H496" s="643">
        <f aca="true" t="shared" si="93" ref="H496:I498">H497</f>
        <v>240</v>
      </c>
      <c r="I496" s="644">
        <f t="shared" si="93"/>
        <v>240</v>
      </c>
    </row>
    <row r="497" spans="1:9" s="51" customFormat="1" ht="12.75">
      <c r="A497" s="609">
        <v>480</v>
      </c>
      <c r="B497" s="624" t="s">
        <v>828</v>
      </c>
      <c r="C497" s="618" t="s">
        <v>411</v>
      </c>
      <c r="D497" s="618" t="s">
        <v>829</v>
      </c>
      <c r="E497" s="618"/>
      <c r="F497" s="618"/>
      <c r="G497" s="643">
        <f>G498</f>
        <v>244</v>
      </c>
      <c r="H497" s="643">
        <f t="shared" si="93"/>
        <v>240</v>
      </c>
      <c r="I497" s="644">
        <f t="shared" si="93"/>
        <v>240</v>
      </c>
    </row>
    <row r="498" spans="1:9" s="51" customFormat="1" ht="12.75">
      <c r="A498" s="609">
        <v>481</v>
      </c>
      <c r="B498" s="624" t="s">
        <v>47</v>
      </c>
      <c r="C498" s="618" t="s">
        <v>411</v>
      </c>
      <c r="D498" s="618" t="s">
        <v>829</v>
      </c>
      <c r="E498" s="618" t="s">
        <v>39</v>
      </c>
      <c r="F498" s="618" t="s">
        <v>8</v>
      </c>
      <c r="G498" s="643">
        <f>G499</f>
        <v>244</v>
      </c>
      <c r="H498" s="643">
        <f t="shared" si="93"/>
        <v>240</v>
      </c>
      <c r="I498" s="644">
        <f t="shared" si="93"/>
        <v>240</v>
      </c>
    </row>
    <row r="499" spans="1:9" s="51" customFormat="1" ht="12.75">
      <c r="A499" s="609">
        <v>482</v>
      </c>
      <c r="B499" s="624" t="s">
        <v>48</v>
      </c>
      <c r="C499" s="618" t="s">
        <v>411</v>
      </c>
      <c r="D499" s="618" t="s">
        <v>829</v>
      </c>
      <c r="E499" s="618" t="s">
        <v>39</v>
      </c>
      <c r="F499" s="618" t="s">
        <v>11</v>
      </c>
      <c r="G499" s="643">
        <v>244</v>
      </c>
      <c r="H499" s="643">
        <v>240</v>
      </c>
      <c r="I499" s="644">
        <v>240</v>
      </c>
    </row>
    <row r="500" spans="1:9" s="51" customFormat="1" ht="12.75">
      <c r="A500" s="609">
        <v>483</v>
      </c>
      <c r="B500" s="624" t="s">
        <v>228</v>
      </c>
      <c r="C500" s="618" t="s">
        <v>408</v>
      </c>
      <c r="D500" s="618"/>
      <c r="E500" s="618"/>
      <c r="F500" s="618"/>
      <c r="G500" s="643">
        <f>G501+G516+G521+G506+G511</f>
        <v>43584.474180000005</v>
      </c>
      <c r="H500" s="643">
        <f>H501+H516+H521+H506+H511</f>
        <v>30642.826</v>
      </c>
      <c r="I500" s="643">
        <f>I501+I516+I521+I506+I511</f>
        <v>30781.525999999998</v>
      </c>
    </row>
    <row r="501" spans="1:9" s="51" customFormat="1" ht="51">
      <c r="A501" s="609">
        <v>484</v>
      </c>
      <c r="B501" s="624" t="s">
        <v>579</v>
      </c>
      <c r="C501" s="618" t="s">
        <v>409</v>
      </c>
      <c r="D501" s="618"/>
      <c r="E501" s="618"/>
      <c r="F501" s="618"/>
      <c r="G501" s="643">
        <f>G502</f>
        <v>34767.951</v>
      </c>
      <c r="H501" s="622">
        <f aca="true" t="shared" si="94" ref="H501:I524">H502</f>
        <v>30642.826</v>
      </c>
      <c r="I501" s="623">
        <f t="shared" si="94"/>
        <v>30781.525999999998</v>
      </c>
    </row>
    <row r="502" spans="1:9" s="51" customFormat="1" ht="25.5">
      <c r="A502" s="609">
        <v>485</v>
      </c>
      <c r="B502" s="624" t="s">
        <v>238</v>
      </c>
      <c r="C502" s="618" t="s">
        <v>409</v>
      </c>
      <c r="D502" s="618" t="s">
        <v>222</v>
      </c>
      <c r="E502" s="618"/>
      <c r="F502" s="618"/>
      <c r="G502" s="643">
        <f>G503</f>
        <v>34767.951</v>
      </c>
      <c r="H502" s="622">
        <f t="shared" si="94"/>
        <v>30642.826</v>
      </c>
      <c r="I502" s="623">
        <f t="shared" si="94"/>
        <v>30781.525999999998</v>
      </c>
    </row>
    <row r="503" spans="1:9" s="51" customFormat="1" ht="12.75">
      <c r="A503" s="609">
        <v>486</v>
      </c>
      <c r="B503" s="624" t="s">
        <v>233</v>
      </c>
      <c r="C503" s="618" t="s">
        <v>409</v>
      </c>
      <c r="D503" s="618" t="s">
        <v>223</v>
      </c>
      <c r="E503" s="618"/>
      <c r="F503" s="618"/>
      <c r="G503" s="643">
        <f>G504</f>
        <v>34767.951</v>
      </c>
      <c r="H503" s="622">
        <f t="shared" si="94"/>
        <v>30642.826</v>
      </c>
      <c r="I503" s="623">
        <f t="shared" si="94"/>
        <v>30781.525999999998</v>
      </c>
    </row>
    <row r="504" spans="1:9" s="51" customFormat="1" ht="12.75">
      <c r="A504" s="609">
        <v>487</v>
      </c>
      <c r="B504" s="624" t="s">
        <v>47</v>
      </c>
      <c r="C504" s="618" t="s">
        <v>409</v>
      </c>
      <c r="D504" s="618" t="s">
        <v>223</v>
      </c>
      <c r="E504" s="618" t="s">
        <v>39</v>
      </c>
      <c r="F504" s="618" t="s">
        <v>8</v>
      </c>
      <c r="G504" s="643">
        <f>G505</f>
        <v>34767.951</v>
      </c>
      <c r="H504" s="622">
        <f t="shared" si="94"/>
        <v>30642.826</v>
      </c>
      <c r="I504" s="623">
        <f t="shared" si="94"/>
        <v>30781.525999999998</v>
      </c>
    </row>
    <row r="505" spans="1:9" s="51" customFormat="1" ht="12.75">
      <c r="A505" s="609">
        <v>488</v>
      </c>
      <c r="B505" s="624" t="s">
        <v>48</v>
      </c>
      <c r="C505" s="618" t="s">
        <v>409</v>
      </c>
      <c r="D505" s="618" t="s">
        <v>223</v>
      </c>
      <c r="E505" s="618" t="s">
        <v>39</v>
      </c>
      <c r="F505" s="618" t="s">
        <v>11</v>
      </c>
      <c r="G505" s="643">
        <f>34767.951</f>
        <v>34767.951</v>
      </c>
      <c r="H505" s="643">
        <f>13177.745+17465.081</f>
        <v>30642.826</v>
      </c>
      <c r="I505" s="644">
        <f>13177.745+17603.781</f>
        <v>30781.525999999998</v>
      </c>
    </row>
    <row r="506" spans="1:9" s="51" customFormat="1" ht="51.75" customHeight="1">
      <c r="A506" s="609">
        <v>489</v>
      </c>
      <c r="B506" s="624" t="s">
        <v>1074</v>
      </c>
      <c r="C506" s="618" t="s">
        <v>1073</v>
      </c>
      <c r="D506" s="618"/>
      <c r="E506" s="618"/>
      <c r="F506" s="618"/>
      <c r="G506" s="643">
        <f>G507</f>
        <v>1446.8000000000002</v>
      </c>
      <c r="H506" s="622">
        <f t="shared" si="94"/>
        <v>0</v>
      </c>
      <c r="I506" s="623">
        <f t="shared" si="94"/>
        <v>0</v>
      </c>
    </row>
    <row r="507" spans="1:9" s="51" customFormat="1" ht="25.5">
      <c r="A507" s="609">
        <v>490</v>
      </c>
      <c r="B507" s="624" t="s">
        <v>238</v>
      </c>
      <c r="C507" s="618" t="s">
        <v>1073</v>
      </c>
      <c r="D507" s="618" t="s">
        <v>222</v>
      </c>
      <c r="E507" s="618"/>
      <c r="F507" s="618"/>
      <c r="G507" s="643">
        <f>G508</f>
        <v>1446.8000000000002</v>
      </c>
      <c r="H507" s="622">
        <f t="shared" si="94"/>
        <v>0</v>
      </c>
      <c r="I507" s="623">
        <f t="shared" si="94"/>
        <v>0</v>
      </c>
    </row>
    <row r="508" spans="1:9" s="51" customFormat="1" ht="12.75">
      <c r="A508" s="609">
        <v>491</v>
      </c>
      <c r="B508" s="624" t="s">
        <v>233</v>
      </c>
      <c r="C508" s="618" t="s">
        <v>1073</v>
      </c>
      <c r="D508" s="618" t="s">
        <v>223</v>
      </c>
      <c r="E508" s="618"/>
      <c r="F508" s="618"/>
      <c r="G508" s="643">
        <f>G509</f>
        <v>1446.8000000000002</v>
      </c>
      <c r="H508" s="622">
        <f t="shared" si="94"/>
        <v>0</v>
      </c>
      <c r="I508" s="623">
        <f t="shared" si="94"/>
        <v>0</v>
      </c>
    </row>
    <row r="509" spans="1:9" s="51" customFormat="1" ht="12.75">
      <c r="A509" s="609">
        <v>492</v>
      </c>
      <c r="B509" s="624" t="s">
        <v>47</v>
      </c>
      <c r="C509" s="618" t="s">
        <v>1073</v>
      </c>
      <c r="D509" s="618" t="s">
        <v>223</v>
      </c>
      <c r="E509" s="618" t="s">
        <v>39</v>
      </c>
      <c r="F509" s="618" t="s">
        <v>8</v>
      </c>
      <c r="G509" s="643">
        <f>G510</f>
        <v>1446.8000000000002</v>
      </c>
      <c r="H509" s="622">
        <f t="shared" si="94"/>
        <v>0</v>
      </c>
      <c r="I509" s="623">
        <f t="shared" si="94"/>
        <v>0</v>
      </c>
    </row>
    <row r="510" spans="1:9" s="51" customFormat="1" ht="12.75">
      <c r="A510" s="609">
        <v>493</v>
      </c>
      <c r="B510" s="624" t="s">
        <v>48</v>
      </c>
      <c r="C510" s="618" t="s">
        <v>1073</v>
      </c>
      <c r="D510" s="618" t="s">
        <v>223</v>
      </c>
      <c r="E510" s="618" t="s">
        <v>39</v>
      </c>
      <c r="F510" s="618" t="s">
        <v>11</v>
      </c>
      <c r="G510" s="643">
        <f>214.659+1232.141</f>
        <v>1446.8000000000002</v>
      </c>
      <c r="H510" s="643">
        <v>0</v>
      </c>
      <c r="I510" s="644">
        <v>0</v>
      </c>
    </row>
    <row r="511" spans="1:9" s="51" customFormat="1" ht="38.25">
      <c r="A511" s="609">
        <v>494</v>
      </c>
      <c r="B511" s="624" t="s">
        <v>1078</v>
      </c>
      <c r="C511" s="618" t="s">
        <v>1077</v>
      </c>
      <c r="D511" s="618"/>
      <c r="E511" s="618"/>
      <c r="F511" s="618"/>
      <c r="G511" s="643">
        <f>G512</f>
        <v>147.5</v>
      </c>
      <c r="H511" s="622">
        <f t="shared" si="94"/>
        <v>0</v>
      </c>
      <c r="I511" s="623">
        <f t="shared" si="94"/>
        <v>0</v>
      </c>
    </row>
    <row r="512" spans="1:9" s="51" customFormat="1" ht="25.5">
      <c r="A512" s="609">
        <v>495</v>
      </c>
      <c r="B512" s="624" t="s">
        <v>238</v>
      </c>
      <c r="C512" s="618" t="s">
        <v>1077</v>
      </c>
      <c r="D512" s="618" t="s">
        <v>222</v>
      </c>
      <c r="E512" s="618"/>
      <c r="F512" s="618"/>
      <c r="G512" s="643">
        <f>G513</f>
        <v>147.5</v>
      </c>
      <c r="H512" s="622">
        <f t="shared" si="94"/>
        <v>0</v>
      </c>
      <c r="I512" s="623">
        <f t="shared" si="94"/>
        <v>0</v>
      </c>
    </row>
    <row r="513" spans="1:9" s="51" customFormat="1" ht="12.75">
      <c r="A513" s="609">
        <v>496</v>
      </c>
      <c r="B513" s="624" t="s">
        <v>233</v>
      </c>
      <c r="C513" s="618" t="s">
        <v>1077</v>
      </c>
      <c r="D513" s="618" t="s">
        <v>223</v>
      </c>
      <c r="E513" s="618"/>
      <c r="F513" s="618"/>
      <c r="G513" s="643">
        <f>G514</f>
        <v>147.5</v>
      </c>
      <c r="H513" s="622">
        <f t="shared" si="94"/>
        <v>0</v>
      </c>
      <c r="I513" s="623">
        <f t="shared" si="94"/>
        <v>0</v>
      </c>
    </row>
    <row r="514" spans="1:9" s="51" customFormat="1" ht="12.75">
      <c r="A514" s="609">
        <v>497</v>
      </c>
      <c r="B514" s="624" t="s">
        <v>47</v>
      </c>
      <c r="C514" s="618" t="s">
        <v>1077</v>
      </c>
      <c r="D514" s="618" t="s">
        <v>223</v>
      </c>
      <c r="E514" s="618" t="s">
        <v>39</v>
      </c>
      <c r="F514" s="618" t="s">
        <v>8</v>
      </c>
      <c r="G514" s="643">
        <f>G515</f>
        <v>147.5</v>
      </c>
      <c r="H514" s="622">
        <f t="shared" si="94"/>
        <v>0</v>
      </c>
      <c r="I514" s="623">
        <f t="shared" si="94"/>
        <v>0</v>
      </c>
    </row>
    <row r="515" spans="1:9" s="51" customFormat="1" ht="12.75">
      <c r="A515" s="609">
        <v>498</v>
      </c>
      <c r="B515" s="624" t="s">
        <v>48</v>
      </c>
      <c r="C515" s="618" t="s">
        <v>1077</v>
      </c>
      <c r="D515" s="618" t="s">
        <v>223</v>
      </c>
      <c r="E515" s="618" t="s">
        <v>39</v>
      </c>
      <c r="F515" s="618" t="s">
        <v>11</v>
      </c>
      <c r="G515" s="643">
        <v>147.5</v>
      </c>
      <c r="H515" s="643">
        <v>0</v>
      </c>
      <c r="I515" s="644">
        <v>0</v>
      </c>
    </row>
    <row r="516" spans="1:9" s="51" customFormat="1" ht="40.5" customHeight="1">
      <c r="A516" s="609">
        <v>499</v>
      </c>
      <c r="B516" s="624" t="s">
        <v>1018</v>
      </c>
      <c r="C516" s="618" t="s">
        <v>1019</v>
      </c>
      <c r="D516" s="618"/>
      <c r="E516" s="618"/>
      <c r="F516" s="618"/>
      <c r="G516" s="643">
        <f>G517</f>
        <v>4040.405</v>
      </c>
      <c r="H516" s="622">
        <f t="shared" si="94"/>
        <v>0</v>
      </c>
      <c r="I516" s="623">
        <f t="shared" si="94"/>
        <v>0</v>
      </c>
    </row>
    <row r="517" spans="1:9" s="51" customFormat="1" ht="25.5">
      <c r="A517" s="609">
        <v>500</v>
      </c>
      <c r="B517" s="624" t="s">
        <v>238</v>
      </c>
      <c r="C517" s="618" t="s">
        <v>1019</v>
      </c>
      <c r="D517" s="618" t="s">
        <v>222</v>
      </c>
      <c r="E517" s="618"/>
      <c r="F517" s="618"/>
      <c r="G517" s="643">
        <f>G518</f>
        <v>4040.405</v>
      </c>
      <c r="H517" s="622">
        <f t="shared" si="94"/>
        <v>0</v>
      </c>
      <c r="I517" s="623">
        <f t="shared" si="94"/>
        <v>0</v>
      </c>
    </row>
    <row r="518" spans="1:9" s="51" customFormat="1" ht="12.75">
      <c r="A518" s="609">
        <v>501</v>
      </c>
      <c r="B518" s="624" t="s">
        <v>233</v>
      </c>
      <c r="C518" s="618" t="s">
        <v>1019</v>
      </c>
      <c r="D518" s="618" t="s">
        <v>223</v>
      </c>
      <c r="E518" s="618"/>
      <c r="F518" s="618"/>
      <c r="G518" s="643">
        <f>G519</f>
        <v>4040.405</v>
      </c>
      <c r="H518" s="622">
        <f t="shared" si="94"/>
        <v>0</v>
      </c>
      <c r="I518" s="623">
        <f t="shared" si="94"/>
        <v>0</v>
      </c>
    </row>
    <row r="519" spans="1:9" s="51" customFormat="1" ht="12.75">
      <c r="A519" s="609">
        <v>502</v>
      </c>
      <c r="B519" s="624" t="s">
        <v>47</v>
      </c>
      <c r="C519" s="618" t="s">
        <v>1019</v>
      </c>
      <c r="D519" s="618" t="s">
        <v>223</v>
      </c>
      <c r="E519" s="618" t="s">
        <v>39</v>
      </c>
      <c r="F519" s="618" t="s">
        <v>8</v>
      </c>
      <c r="G519" s="643">
        <f>G520</f>
        <v>4040.405</v>
      </c>
      <c r="H519" s="622">
        <f t="shared" si="94"/>
        <v>0</v>
      </c>
      <c r="I519" s="623">
        <f t="shared" si="94"/>
        <v>0</v>
      </c>
    </row>
    <row r="520" spans="1:9" s="51" customFormat="1" ht="12.75">
      <c r="A520" s="609">
        <v>503</v>
      </c>
      <c r="B520" s="624" t="s">
        <v>48</v>
      </c>
      <c r="C520" s="618" t="s">
        <v>1019</v>
      </c>
      <c r="D520" s="618" t="s">
        <v>223</v>
      </c>
      <c r="E520" s="618" t="s">
        <v>39</v>
      </c>
      <c r="F520" s="618" t="s">
        <v>11</v>
      </c>
      <c r="G520" s="643">
        <v>4040.405</v>
      </c>
      <c r="H520" s="643">
        <v>0</v>
      </c>
      <c r="I520" s="644">
        <v>0</v>
      </c>
    </row>
    <row r="521" spans="1:9" s="51" customFormat="1" ht="51">
      <c r="A521" s="609">
        <v>504</v>
      </c>
      <c r="B521" s="624" t="s">
        <v>1011</v>
      </c>
      <c r="C521" s="618" t="s">
        <v>1012</v>
      </c>
      <c r="D521" s="618"/>
      <c r="E521" s="618"/>
      <c r="F521" s="618"/>
      <c r="G521" s="643">
        <f>G522</f>
        <v>3181.81818</v>
      </c>
      <c r="H521" s="622">
        <f t="shared" si="94"/>
        <v>0</v>
      </c>
      <c r="I521" s="623">
        <f t="shared" si="94"/>
        <v>0</v>
      </c>
    </row>
    <row r="522" spans="1:9" s="51" customFormat="1" ht="25.5">
      <c r="A522" s="609">
        <v>505</v>
      </c>
      <c r="B522" s="624" t="s">
        <v>238</v>
      </c>
      <c r="C522" s="618" t="s">
        <v>1012</v>
      </c>
      <c r="D522" s="618" t="s">
        <v>222</v>
      </c>
      <c r="E522" s="618"/>
      <c r="F522" s="618"/>
      <c r="G522" s="643">
        <f>G523</f>
        <v>3181.81818</v>
      </c>
      <c r="H522" s="622">
        <f t="shared" si="94"/>
        <v>0</v>
      </c>
      <c r="I522" s="623">
        <f t="shared" si="94"/>
        <v>0</v>
      </c>
    </row>
    <row r="523" spans="1:9" s="51" customFormat="1" ht="12.75">
      <c r="A523" s="609">
        <v>506</v>
      </c>
      <c r="B523" s="624" t="s">
        <v>233</v>
      </c>
      <c r="C523" s="618" t="s">
        <v>1012</v>
      </c>
      <c r="D523" s="618" t="s">
        <v>223</v>
      </c>
      <c r="E523" s="618"/>
      <c r="F523" s="618"/>
      <c r="G523" s="643">
        <f>G524</f>
        <v>3181.81818</v>
      </c>
      <c r="H523" s="622">
        <f t="shared" si="94"/>
        <v>0</v>
      </c>
      <c r="I523" s="623">
        <f t="shared" si="94"/>
        <v>0</v>
      </c>
    </row>
    <row r="524" spans="1:9" s="51" customFormat="1" ht="12.75">
      <c r="A524" s="609">
        <v>507</v>
      </c>
      <c r="B524" s="624" t="s">
        <v>47</v>
      </c>
      <c r="C524" s="618" t="s">
        <v>1012</v>
      </c>
      <c r="D524" s="618" t="s">
        <v>223</v>
      </c>
      <c r="E524" s="618" t="s">
        <v>39</v>
      </c>
      <c r="F524" s="618" t="s">
        <v>8</v>
      </c>
      <c r="G524" s="643">
        <f>G525</f>
        <v>3181.81818</v>
      </c>
      <c r="H524" s="622">
        <f t="shared" si="94"/>
        <v>0</v>
      </c>
      <c r="I524" s="623">
        <f t="shared" si="94"/>
        <v>0</v>
      </c>
    </row>
    <row r="525" spans="1:9" s="51" customFormat="1" ht="12.75">
      <c r="A525" s="609">
        <v>508</v>
      </c>
      <c r="B525" s="624" t="s">
        <v>48</v>
      </c>
      <c r="C525" s="618" t="s">
        <v>1012</v>
      </c>
      <c r="D525" s="618" t="s">
        <v>223</v>
      </c>
      <c r="E525" s="618" t="s">
        <v>39</v>
      </c>
      <c r="F525" s="618" t="s">
        <v>11</v>
      </c>
      <c r="G525" s="643">
        <v>3181.81818</v>
      </c>
      <c r="H525" s="643">
        <v>0</v>
      </c>
      <c r="I525" s="644">
        <v>0</v>
      </c>
    </row>
    <row r="526" spans="1:9" s="51" customFormat="1" ht="12.75">
      <c r="A526" s="609">
        <v>509</v>
      </c>
      <c r="B526" s="624" t="s">
        <v>261</v>
      </c>
      <c r="C526" s="618" t="s">
        <v>396</v>
      </c>
      <c r="D526" s="618"/>
      <c r="E526" s="618"/>
      <c r="F526" s="618"/>
      <c r="G526" s="643">
        <f>G527</f>
        <v>4341.382</v>
      </c>
      <c r="H526" s="643">
        <f>H527</f>
        <v>3749.802</v>
      </c>
      <c r="I526" s="644">
        <f>I527</f>
        <v>3749.802</v>
      </c>
    </row>
    <row r="527" spans="1:9" s="51" customFormat="1" ht="25.5">
      <c r="A527" s="609">
        <v>510</v>
      </c>
      <c r="B527" s="624" t="s">
        <v>296</v>
      </c>
      <c r="C527" s="618" t="s">
        <v>397</v>
      </c>
      <c r="D527" s="618"/>
      <c r="E527" s="618"/>
      <c r="F527" s="618"/>
      <c r="G527" s="643">
        <f>G528+G533</f>
        <v>4341.382</v>
      </c>
      <c r="H527" s="643">
        <f>H528+H533</f>
        <v>3749.802</v>
      </c>
      <c r="I527" s="644">
        <f>I528+I533</f>
        <v>3749.802</v>
      </c>
    </row>
    <row r="528" spans="1:9" s="51" customFormat="1" ht="51">
      <c r="A528" s="609">
        <v>511</v>
      </c>
      <c r="B528" s="624" t="s">
        <v>297</v>
      </c>
      <c r="C528" s="618" t="s">
        <v>398</v>
      </c>
      <c r="D528" s="618"/>
      <c r="E528" s="618"/>
      <c r="F528" s="618"/>
      <c r="G528" s="643">
        <f>G529</f>
        <v>3557.334</v>
      </c>
      <c r="H528" s="622">
        <f aca="true" t="shared" si="95" ref="H528:I531">H529</f>
        <v>3175.302</v>
      </c>
      <c r="I528" s="623">
        <f t="shared" si="95"/>
        <v>3175.302</v>
      </c>
    </row>
    <row r="529" spans="1:9" s="51" customFormat="1" ht="25.5">
      <c r="A529" s="609">
        <v>512</v>
      </c>
      <c r="B529" s="624" t="s">
        <v>238</v>
      </c>
      <c r="C529" s="618" t="s">
        <v>398</v>
      </c>
      <c r="D529" s="618" t="s">
        <v>222</v>
      </c>
      <c r="E529" s="618"/>
      <c r="F529" s="618"/>
      <c r="G529" s="643">
        <f>G530</f>
        <v>3557.334</v>
      </c>
      <c r="H529" s="622">
        <f t="shared" si="95"/>
        <v>3175.302</v>
      </c>
      <c r="I529" s="623">
        <f t="shared" si="95"/>
        <v>3175.302</v>
      </c>
    </row>
    <row r="530" spans="1:9" s="51" customFormat="1" ht="12.75">
      <c r="A530" s="609">
        <v>513</v>
      </c>
      <c r="B530" s="624" t="s">
        <v>233</v>
      </c>
      <c r="C530" s="618" t="s">
        <v>398</v>
      </c>
      <c r="D530" s="618" t="s">
        <v>223</v>
      </c>
      <c r="E530" s="618"/>
      <c r="F530" s="618"/>
      <c r="G530" s="643">
        <f>G531</f>
        <v>3557.334</v>
      </c>
      <c r="H530" s="622">
        <f t="shared" si="95"/>
        <v>3175.302</v>
      </c>
      <c r="I530" s="623">
        <f t="shared" si="95"/>
        <v>3175.302</v>
      </c>
    </row>
    <row r="531" spans="1:9" s="51" customFormat="1" ht="12.75">
      <c r="A531" s="609">
        <v>514</v>
      </c>
      <c r="B531" s="624" t="s">
        <v>56</v>
      </c>
      <c r="C531" s="618" t="s">
        <v>398</v>
      </c>
      <c r="D531" s="618" t="s">
        <v>223</v>
      </c>
      <c r="E531" s="618" t="s">
        <v>113</v>
      </c>
      <c r="F531" s="618" t="s">
        <v>8</v>
      </c>
      <c r="G531" s="643">
        <f>G532</f>
        <v>3557.334</v>
      </c>
      <c r="H531" s="622">
        <f t="shared" si="95"/>
        <v>3175.302</v>
      </c>
      <c r="I531" s="623">
        <f t="shared" si="95"/>
        <v>3175.302</v>
      </c>
    </row>
    <row r="532" spans="1:9" s="51" customFormat="1" ht="12.75">
      <c r="A532" s="609">
        <v>515</v>
      </c>
      <c r="B532" s="624" t="s">
        <v>452</v>
      </c>
      <c r="C532" s="618" t="s">
        <v>398</v>
      </c>
      <c r="D532" s="618" t="s">
        <v>223</v>
      </c>
      <c r="E532" s="618" t="s">
        <v>113</v>
      </c>
      <c r="F532" s="618" t="s">
        <v>113</v>
      </c>
      <c r="G532" s="643">
        <v>3557.334</v>
      </c>
      <c r="H532" s="643">
        <v>3175.302</v>
      </c>
      <c r="I532" s="644">
        <v>3175.302</v>
      </c>
    </row>
    <row r="533" spans="1:9" s="51" customFormat="1" ht="38.25">
      <c r="A533" s="609">
        <v>516</v>
      </c>
      <c r="B533" s="624" t="s">
        <v>900</v>
      </c>
      <c r="C533" s="618" t="s">
        <v>399</v>
      </c>
      <c r="D533" s="618"/>
      <c r="E533" s="629"/>
      <c r="F533" s="629"/>
      <c r="G533" s="643">
        <f>G534</f>
        <v>784.048</v>
      </c>
      <c r="H533" s="622">
        <f aca="true" t="shared" si="96" ref="H533:I536">H534</f>
        <v>574.5</v>
      </c>
      <c r="I533" s="623">
        <f t="shared" si="96"/>
        <v>574.5</v>
      </c>
    </row>
    <row r="534" spans="1:9" s="51" customFormat="1" ht="25.5">
      <c r="A534" s="609">
        <v>517</v>
      </c>
      <c r="B534" s="624" t="s">
        <v>238</v>
      </c>
      <c r="C534" s="618" t="s">
        <v>399</v>
      </c>
      <c r="D534" s="618" t="s">
        <v>222</v>
      </c>
      <c r="E534" s="629"/>
      <c r="F534" s="629"/>
      <c r="G534" s="643">
        <f>G535</f>
        <v>784.048</v>
      </c>
      <c r="H534" s="622">
        <f t="shared" si="96"/>
        <v>574.5</v>
      </c>
      <c r="I534" s="623">
        <f t="shared" si="96"/>
        <v>574.5</v>
      </c>
    </row>
    <row r="535" spans="1:9" s="51" customFormat="1" ht="12.75">
      <c r="A535" s="609">
        <v>518</v>
      </c>
      <c r="B535" s="624" t="s">
        <v>233</v>
      </c>
      <c r="C535" s="618" t="s">
        <v>399</v>
      </c>
      <c r="D535" s="618" t="s">
        <v>223</v>
      </c>
      <c r="E535" s="629"/>
      <c r="F535" s="629"/>
      <c r="G535" s="643">
        <f>G536</f>
        <v>784.048</v>
      </c>
      <c r="H535" s="622">
        <f t="shared" si="96"/>
        <v>574.5</v>
      </c>
      <c r="I535" s="623">
        <f t="shared" si="96"/>
        <v>574.5</v>
      </c>
    </row>
    <row r="536" spans="1:9" s="51" customFormat="1" ht="12.75">
      <c r="A536" s="609">
        <v>519</v>
      </c>
      <c r="B536" s="624" t="s">
        <v>56</v>
      </c>
      <c r="C536" s="618" t="s">
        <v>399</v>
      </c>
      <c r="D536" s="618" t="s">
        <v>223</v>
      </c>
      <c r="E536" s="618" t="s">
        <v>113</v>
      </c>
      <c r="F536" s="618" t="s">
        <v>8</v>
      </c>
      <c r="G536" s="643">
        <f>G537</f>
        <v>784.048</v>
      </c>
      <c r="H536" s="622">
        <f t="shared" si="96"/>
        <v>574.5</v>
      </c>
      <c r="I536" s="623">
        <f t="shared" si="96"/>
        <v>574.5</v>
      </c>
    </row>
    <row r="537" spans="1:9" s="51" customFormat="1" ht="12.75">
      <c r="A537" s="609">
        <v>520</v>
      </c>
      <c r="B537" s="624" t="s">
        <v>452</v>
      </c>
      <c r="C537" s="618" t="s">
        <v>399</v>
      </c>
      <c r="D537" s="618" t="s">
        <v>223</v>
      </c>
      <c r="E537" s="618" t="s">
        <v>113</v>
      </c>
      <c r="F537" s="618" t="s">
        <v>113</v>
      </c>
      <c r="G537" s="643">
        <v>784.048</v>
      </c>
      <c r="H537" s="643">
        <v>574.5</v>
      </c>
      <c r="I537" s="644">
        <v>574.5</v>
      </c>
    </row>
    <row r="538" spans="1:9" s="51" customFormat="1" ht="12.75">
      <c r="A538" s="609">
        <v>521</v>
      </c>
      <c r="B538" s="649" t="s">
        <v>271</v>
      </c>
      <c r="C538" s="636" t="s">
        <v>352</v>
      </c>
      <c r="D538" s="636"/>
      <c r="E538" s="636"/>
      <c r="F538" s="636"/>
      <c r="G538" s="645">
        <f>G539+G555</f>
        <v>51562.76852</v>
      </c>
      <c r="H538" s="645">
        <f>H539+H555</f>
        <v>38762.6</v>
      </c>
      <c r="I538" s="646">
        <f>I539+I555</f>
        <v>38763.2</v>
      </c>
    </row>
    <row r="539" spans="1:9" s="51" customFormat="1" ht="12.75">
      <c r="A539" s="609">
        <v>522</v>
      </c>
      <c r="B539" s="634" t="s">
        <v>281</v>
      </c>
      <c r="C539" s="636" t="s">
        <v>355</v>
      </c>
      <c r="D539" s="636"/>
      <c r="E539" s="636"/>
      <c r="F539" s="618"/>
      <c r="G539" s="645">
        <f>G540+G545+G550</f>
        <v>15235.5242</v>
      </c>
      <c r="H539" s="645">
        <f>H540+H545+H550</f>
        <v>19.899999999999864</v>
      </c>
      <c r="I539" s="645">
        <f>I540+I545+I550</f>
        <v>20.5</v>
      </c>
    </row>
    <row r="540" spans="1:9" s="51" customFormat="1" ht="63.75">
      <c r="A540" s="609">
        <v>523</v>
      </c>
      <c r="B540" s="634" t="s">
        <v>288</v>
      </c>
      <c r="C540" s="636" t="s">
        <v>356</v>
      </c>
      <c r="D540" s="636"/>
      <c r="E540" s="636"/>
      <c r="F540" s="618"/>
      <c r="G540" s="645">
        <f>G541</f>
        <v>428.0962</v>
      </c>
      <c r="H540" s="645">
        <f aca="true" t="shared" si="97" ref="H540:I542">H541</f>
        <v>19.899999999999864</v>
      </c>
      <c r="I540" s="646">
        <f t="shared" si="97"/>
        <v>20.5</v>
      </c>
    </row>
    <row r="541" spans="1:9" s="51" customFormat="1" ht="25.5">
      <c r="A541" s="609">
        <v>524</v>
      </c>
      <c r="B541" s="621" t="s">
        <v>559</v>
      </c>
      <c r="C541" s="636" t="s">
        <v>356</v>
      </c>
      <c r="D541" s="636" t="s">
        <v>193</v>
      </c>
      <c r="E541" s="636"/>
      <c r="F541" s="618"/>
      <c r="G541" s="645">
        <f>G542</f>
        <v>428.0962</v>
      </c>
      <c r="H541" s="645">
        <f t="shared" si="97"/>
        <v>19.899999999999864</v>
      </c>
      <c r="I541" s="646">
        <f t="shared" si="97"/>
        <v>20.5</v>
      </c>
    </row>
    <row r="542" spans="1:9" s="51" customFormat="1" ht="25.5">
      <c r="A542" s="609">
        <v>525</v>
      </c>
      <c r="B542" s="621" t="s">
        <v>207</v>
      </c>
      <c r="C542" s="636" t="s">
        <v>356</v>
      </c>
      <c r="D542" s="636" t="s">
        <v>194</v>
      </c>
      <c r="E542" s="636"/>
      <c r="F542" s="618"/>
      <c r="G542" s="645">
        <f>G543</f>
        <v>428.0962</v>
      </c>
      <c r="H542" s="645">
        <f t="shared" si="97"/>
        <v>19.899999999999864</v>
      </c>
      <c r="I542" s="646">
        <f t="shared" si="97"/>
        <v>20.5</v>
      </c>
    </row>
    <row r="543" spans="1:9" s="51" customFormat="1" ht="12.75">
      <c r="A543" s="609">
        <v>526</v>
      </c>
      <c r="B543" s="629" t="s">
        <v>69</v>
      </c>
      <c r="C543" s="636" t="s">
        <v>356</v>
      </c>
      <c r="D543" s="636" t="s">
        <v>194</v>
      </c>
      <c r="E543" s="636" t="s">
        <v>116</v>
      </c>
      <c r="F543" s="618" t="s">
        <v>8</v>
      </c>
      <c r="G543" s="645">
        <f>G544</f>
        <v>428.0962</v>
      </c>
      <c r="H543" s="645">
        <f>H544</f>
        <v>19.899999999999864</v>
      </c>
      <c r="I543" s="646">
        <f>I544</f>
        <v>20.5</v>
      </c>
    </row>
    <row r="544" spans="1:9" s="51" customFormat="1" ht="12.75">
      <c r="A544" s="609">
        <v>527</v>
      </c>
      <c r="B544" s="634" t="s">
        <v>163</v>
      </c>
      <c r="C544" s="636" t="s">
        <v>356</v>
      </c>
      <c r="D544" s="636" t="s">
        <v>194</v>
      </c>
      <c r="E544" s="636" t="s">
        <v>116</v>
      </c>
      <c r="F544" s="618" t="s">
        <v>115</v>
      </c>
      <c r="G544" s="645">
        <v>428.0962</v>
      </c>
      <c r="H544" s="645">
        <f>1359.8-1339.9</f>
        <v>19.899999999999864</v>
      </c>
      <c r="I544" s="646">
        <f>1396.7-1376.2</f>
        <v>20.5</v>
      </c>
    </row>
    <row r="545" spans="1:9" s="51" customFormat="1" ht="51">
      <c r="A545" s="609">
        <v>528</v>
      </c>
      <c r="B545" s="485" t="s">
        <v>994</v>
      </c>
      <c r="C545" s="499" t="s">
        <v>995</v>
      </c>
      <c r="D545" s="499"/>
      <c r="E545" s="487"/>
      <c r="F545" s="648"/>
      <c r="G545" s="536">
        <f>G546</f>
        <v>11798.328</v>
      </c>
      <c r="H545" s="645">
        <v>0</v>
      </c>
      <c r="I545" s="646">
        <v>0</v>
      </c>
    </row>
    <row r="546" spans="1:9" s="51" customFormat="1" ht="25.5">
      <c r="A546" s="609">
        <v>529</v>
      </c>
      <c r="B546" s="491" t="s">
        <v>559</v>
      </c>
      <c r="C546" s="499" t="s">
        <v>995</v>
      </c>
      <c r="D546" s="499" t="s">
        <v>193</v>
      </c>
      <c r="E546" s="487"/>
      <c r="F546" s="648"/>
      <c r="G546" s="536">
        <f>G547</f>
        <v>11798.328</v>
      </c>
      <c r="H546" s="645">
        <v>0</v>
      </c>
      <c r="I546" s="646">
        <v>0</v>
      </c>
    </row>
    <row r="547" spans="1:9" s="51" customFormat="1" ht="25.5">
      <c r="A547" s="609">
        <v>530</v>
      </c>
      <c r="B547" s="485" t="s">
        <v>237</v>
      </c>
      <c r="C547" s="499" t="s">
        <v>995</v>
      </c>
      <c r="D547" s="499" t="s">
        <v>194</v>
      </c>
      <c r="E547" s="487"/>
      <c r="F547" s="648"/>
      <c r="G547" s="536">
        <f>G548</f>
        <v>11798.328</v>
      </c>
      <c r="H547" s="645">
        <v>0</v>
      </c>
      <c r="I547" s="646">
        <v>0</v>
      </c>
    </row>
    <row r="548" spans="1:9" s="51" customFormat="1" ht="12.75">
      <c r="A548" s="609">
        <v>531</v>
      </c>
      <c r="B548" s="629" t="s">
        <v>69</v>
      </c>
      <c r="C548" s="499" t="s">
        <v>995</v>
      </c>
      <c r="D548" s="499" t="s">
        <v>194</v>
      </c>
      <c r="E548" s="636" t="s">
        <v>116</v>
      </c>
      <c r="F548" s="618" t="s">
        <v>8</v>
      </c>
      <c r="G548" s="645">
        <f>G549</f>
        <v>11798.328</v>
      </c>
      <c r="H548" s="645">
        <v>0</v>
      </c>
      <c r="I548" s="646">
        <v>0</v>
      </c>
    </row>
    <row r="549" spans="1:9" s="51" customFormat="1" ht="12.75">
      <c r="A549" s="609">
        <v>532</v>
      </c>
      <c r="B549" s="634" t="s">
        <v>163</v>
      </c>
      <c r="C549" s="499" t="s">
        <v>995</v>
      </c>
      <c r="D549" s="499" t="s">
        <v>194</v>
      </c>
      <c r="E549" s="636" t="s">
        <v>116</v>
      </c>
      <c r="F549" s="618" t="s">
        <v>115</v>
      </c>
      <c r="G549" s="645">
        <v>11798.328</v>
      </c>
      <c r="H549" s="645">
        <v>0</v>
      </c>
      <c r="I549" s="646">
        <v>0</v>
      </c>
    </row>
    <row r="550" spans="1:9" s="51" customFormat="1" ht="63.75">
      <c r="A550" s="609">
        <v>533</v>
      </c>
      <c r="B550" s="485" t="s">
        <v>1060</v>
      </c>
      <c r="C550" s="499" t="s">
        <v>1059</v>
      </c>
      <c r="D550" s="499"/>
      <c r="E550" s="487"/>
      <c r="F550" s="648"/>
      <c r="G550" s="536">
        <f>G551</f>
        <v>3009.1</v>
      </c>
      <c r="H550" s="645">
        <v>0</v>
      </c>
      <c r="I550" s="646">
        <v>0</v>
      </c>
    </row>
    <row r="551" spans="1:9" s="51" customFormat="1" ht="25.5">
      <c r="A551" s="609">
        <v>534</v>
      </c>
      <c r="B551" s="491" t="s">
        <v>559</v>
      </c>
      <c r="C551" s="499" t="s">
        <v>1059</v>
      </c>
      <c r="D551" s="499" t="s">
        <v>193</v>
      </c>
      <c r="E551" s="487"/>
      <c r="F551" s="648"/>
      <c r="G551" s="536">
        <f>G552</f>
        <v>3009.1</v>
      </c>
      <c r="H551" s="645">
        <v>0</v>
      </c>
      <c r="I551" s="646">
        <v>0</v>
      </c>
    </row>
    <row r="552" spans="1:9" s="51" customFormat="1" ht="25.5">
      <c r="A552" s="609">
        <v>535</v>
      </c>
      <c r="B552" s="485" t="s">
        <v>237</v>
      </c>
      <c r="C552" s="499" t="s">
        <v>1059</v>
      </c>
      <c r="D552" s="499" t="s">
        <v>194</v>
      </c>
      <c r="E552" s="487"/>
      <c r="F552" s="648"/>
      <c r="G552" s="536">
        <f>G553</f>
        <v>3009.1</v>
      </c>
      <c r="H552" s="645">
        <v>0</v>
      </c>
      <c r="I552" s="646">
        <v>0</v>
      </c>
    </row>
    <row r="553" spans="1:9" s="51" customFormat="1" ht="12.75">
      <c r="A553" s="609">
        <v>536</v>
      </c>
      <c r="B553" s="629" t="s">
        <v>69</v>
      </c>
      <c r="C553" s="499" t="s">
        <v>1059</v>
      </c>
      <c r="D553" s="499" t="s">
        <v>194</v>
      </c>
      <c r="E553" s="636" t="s">
        <v>116</v>
      </c>
      <c r="F553" s="618" t="s">
        <v>8</v>
      </c>
      <c r="G553" s="645">
        <f>G554</f>
        <v>3009.1</v>
      </c>
      <c r="H553" s="645">
        <v>0</v>
      </c>
      <c r="I553" s="646">
        <v>0</v>
      </c>
    </row>
    <row r="554" spans="1:9" s="51" customFormat="1" ht="12.75">
      <c r="A554" s="609">
        <v>537</v>
      </c>
      <c r="B554" s="634" t="s">
        <v>163</v>
      </c>
      <c r="C554" s="499" t="s">
        <v>1059</v>
      </c>
      <c r="D554" s="499" t="s">
        <v>194</v>
      </c>
      <c r="E554" s="636" t="s">
        <v>116</v>
      </c>
      <c r="F554" s="618" t="s">
        <v>115</v>
      </c>
      <c r="G554" s="645">
        <v>3009.1</v>
      </c>
      <c r="H554" s="645">
        <v>0</v>
      </c>
      <c r="I554" s="646">
        <v>0</v>
      </c>
    </row>
    <row r="555" spans="1:9" s="51" customFormat="1" ht="12.75">
      <c r="A555" s="609">
        <v>538</v>
      </c>
      <c r="B555" s="634" t="s">
        <v>298</v>
      </c>
      <c r="C555" s="636" t="s">
        <v>353</v>
      </c>
      <c r="D555" s="636"/>
      <c r="E555" s="636"/>
      <c r="F555" s="636"/>
      <c r="G555" s="645">
        <f>G556+G566+G561</f>
        <v>36327.24432</v>
      </c>
      <c r="H555" s="645">
        <f>H556+H566</f>
        <v>38742.7</v>
      </c>
      <c r="I555" s="646">
        <f>I556+I566</f>
        <v>38742.7</v>
      </c>
    </row>
    <row r="556" spans="1:9" s="51" customFormat="1" ht="51">
      <c r="A556" s="609">
        <v>539</v>
      </c>
      <c r="B556" s="634" t="s">
        <v>476</v>
      </c>
      <c r="C556" s="636" t="s">
        <v>477</v>
      </c>
      <c r="D556" s="636"/>
      <c r="E556" s="636"/>
      <c r="F556" s="636"/>
      <c r="G556" s="645">
        <f>G557</f>
        <v>29875.965959999998</v>
      </c>
      <c r="H556" s="645">
        <f aca="true" t="shared" si="98" ref="H556:I559">H557</f>
        <v>33888.7</v>
      </c>
      <c r="I556" s="646">
        <f t="shared" si="98"/>
        <v>33888.7</v>
      </c>
    </row>
    <row r="557" spans="1:9" s="51" customFormat="1" ht="25.5">
      <c r="A557" s="609">
        <v>540</v>
      </c>
      <c r="B557" s="621" t="s">
        <v>559</v>
      </c>
      <c r="C557" s="636" t="s">
        <v>477</v>
      </c>
      <c r="D557" s="636" t="s">
        <v>193</v>
      </c>
      <c r="E557" s="636"/>
      <c r="F557" s="636"/>
      <c r="G557" s="645">
        <f>G558</f>
        <v>29875.965959999998</v>
      </c>
      <c r="H557" s="645">
        <f t="shared" si="98"/>
        <v>33888.7</v>
      </c>
      <c r="I557" s="646">
        <f t="shared" si="98"/>
        <v>33888.7</v>
      </c>
    </row>
    <row r="558" spans="1:9" s="51" customFormat="1" ht="25.5">
      <c r="A558" s="609">
        <v>541</v>
      </c>
      <c r="B558" s="621" t="s">
        <v>207</v>
      </c>
      <c r="C558" s="636" t="s">
        <v>477</v>
      </c>
      <c r="D558" s="636" t="s">
        <v>194</v>
      </c>
      <c r="E558" s="636"/>
      <c r="F558" s="636"/>
      <c r="G558" s="645">
        <f>G559</f>
        <v>29875.965959999998</v>
      </c>
      <c r="H558" s="645">
        <f t="shared" si="98"/>
        <v>33888.7</v>
      </c>
      <c r="I558" s="646">
        <f t="shared" si="98"/>
        <v>33888.7</v>
      </c>
    </row>
    <row r="559" spans="1:9" s="51" customFormat="1" ht="12.75">
      <c r="A559" s="609">
        <v>542</v>
      </c>
      <c r="B559" s="629" t="s">
        <v>69</v>
      </c>
      <c r="C559" s="636" t="s">
        <v>477</v>
      </c>
      <c r="D559" s="636" t="s">
        <v>194</v>
      </c>
      <c r="E559" s="636" t="s">
        <v>116</v>
      </c>
      <c r="F559" s="636" t="s">
        <v>8</v>
      </c>
      <c r="G559" s="645">
        <f>G560</f>
        <v>29875.965959999998</v>
      </c>
      <c r="H559" s="645">
        <f t="shared" si="98"/>
        <v>33888.7</v>
      </c>
      <c r="I559" s="646">
        <f t="shared" si="98"/>
        <v>33888.7</v>
      </c>
    </row>
    <row r="560" spans="1:9" s="51" customFormat="1" ht="12.75">
      <c r="A560" s="609">
        <v>543</v>
      </c>
      <c r="B560" s="634" t="s">
        <v>126</v>
      </c>
      <c r="C560" s="636" t="s">
        <v>477</v>
      </c>
      <c r="D560" s="636" t="s">
        <v>194</v>
      </c>
      <c r="E560" s="636" t="s">
        <v>116</v>
      </c>
      <c r="F560" s="636" t="s">
        <v>112</v>
      </c>
      <c r="G560" s="645">
        <f>33888.7-4012.73404</f>
        <v>29875.965959999998</v>
      </c>
      <c r="H560" s="645">
        <v>33888.7</v>
      </c>
      <c r="I560" s="646">
        <v>33888.7</v>
      </c>
    </row>
    <row r="561" spans="1:9" s="51" customFormat="1" ht="89.25">
      <c r="A561" s="609">
        <v>544</v>
      </c>
      <c r="B561" s="485" t="s">
        <v>1081</v>
      </c>
      <c r="C561" s="499" t="s">
        <v>1082</v>
      </c>
      <c r="D561" s="499"/>
      <c r="E561" s="499"/>
      <c r="F561" s="648"/>
      <c r="G561" s="536">
        <f>G562</f>
        <v>4256.1113</v>
      </c>
      <c r="H561" s="645">
        <v>0</v>
      </c>
      <c r="I561" s="646">
        <v>0</v>
      </c>
    </row>
    <row r="562" spans="1:9" s="51" customFormat="1" ht="12.75">
      <c r="A562" s="609">
        <v>545</v>
      </c>
      <c r="B562" s="485" t="s">
        <v>195</v>
      </c>
      <c r="C562" s="499" t="s">
        <v>1082</v>
      </c>
      <c r="D562" s="499" t="s">
        <v>196</v>
      </c>
      <c r="E562" s="499"/>
      <c r="F562" s="648"/>
      <c r="G562" s="536">
        <f>G563</f>
        <v>4256.1113</v>
      </c>
      <c r="H562" s="645">
        <v>0</v>
      </c>
      <c r="I562" s="646">
        <v>0</v>
      </c>
    </row>
    <row r="563" spans="1:9" s="51" customFormat="1" ht="38.25">
      <c r="A563" s="609">
        <v>546</v>
      </c>
      <c r="B563" s="485" t="s">
        <v>565</v>
      </c>
      <c r="C563" s="499" t="s">
        <v>1082</v>
      </c>
      <c r="D563" s="499" t="s">
        <v>208</v>
      </c>
      <c r="E563" s="499"/>
      <c r="F563" s="648"/>
      <c r="G563" s="536">
        <f>G564</f>
        <v>4256.1113</v>
      </c>
      <c r="H563" s="645">
        <v>0</v>
      </c>
      <c r="I563" s="646">
        <v>0</v>
      </c>
    </row>
    <row r="564" spans="1:9" s="51" customFormat="1" ht="12.75">
      <c r="A564" s="609">
        <v>547</v>
      </c>
      <c r="B564" s="629" t="s">
        <v>69</v>
      </c>
      <c r="C564" s="499" t="s">
        <v>1082</v>
      </c>
      <c r="D564" s="499" t="s">
        <v>208</v>
      </c>
      <c r="E564" s="636" t="s">
        <v>116</v>
      </c>
      <c r="F564" s="636" t="s">
        <v>8</v>
      </c>
      <c r="G564" s="645">
        <f>G565</f>
        <v>4256.1113</v>
      </c>
      <c r="H564" s="645">
        <v>0</v>
      </c>
      <c r="I564" s="646">
        <v>0</v>
      </c>
    </row>
    <row r="565" spans="1:9" s="51" customFormat="1" ht="12.75">
      <c r="A565" s="609">
        <v>548</v>
      </c>
      <c r="B565" s="634" t="s">
        <v>126</v>
      </c>
      <c r="C565" s="499" t="s">
        <v>1082</v>
      </c>
      <c r="D565" s="499" t="s">
        <v>208</v>
      </c>
      <c r="E565" s="636" t="s">
        <v>116</v>
      </c>
      <c r="F565" s="636" t="s">
        <v>112</v>
      </c>
      <c r="G565" s="645">
        <v>4256.1113</v>
      </c>
      <c r="H565" s="645">
        <v>0</v>
      </c>
      <c r="I565" s="646">
        <v>0</v>
      </c>
    </row>
    <row r="566" spans="1:9" s="51" customFormat="1" ht="63.75">
      <c r="A566" s="609">
        <v>549</v>
      </c>
      <c r="B566" s="634" t="s">
        <v>299</v>
      </c>
      <c r="C566" s="636" t="s">
        <v>354</v>
      </c>
      <c r="D566" s="636"/>
      <c r="E566" s="636"/>
      <c r="F566" s="636"/>
      <c r="G566" s="645">
        <f>G567</f>
        <v>2195.16706</v>
      </c>
      <c r="H566" s="645">
        <f aca="true" t="shared" si="99" ref="H566:I569">H567</f>
        <v>4854</v>
      </c>
      <c r="I566" s="646">
        <f t="shared" si="99"/>
        <v>4854</v>
      </c>
    </row>
    <row r="567" spans="1:9" s="51" customFormat="1" ht="12.75">
      <c r="A567" s="609">
        <v>550</v>
      </c>
      <c r="B567" s="626" t="s">
        <v>195</v>
      </c>
      <c r="C567" s="636" t="s">
        <v>354</v>
      </c>
      <c r="D567" s="636" t="s">
        <v>196</v>
      </c>
      <c r="E567" s="636"/>
      <c r="F567" s="636"/>
      <c r="G567" s="645">
        <f>G568</f>
        <v>2195.16706</v>
      </c>
      <c r="H567" s="645">
        <f t="shared" si="99"/>
        <v>4854</v>
      </c>
      <c r="I567" s="646">
        <f t="shared" si="99"/>
        <v>4854</v>
      </c>
    </row>
    <row r="568" spans="1:9" s="51" customFormat="1" ht="38.25">
      <c r="A568" s="609">
        <v>551</v>
      </c>
      <c r="B568" s="624" t="s">
        <v>565</v>
      </c>
      <c r="C568" s="636" t="s">
        <v>354</v>
      </c>
      <c r="D568" s="636" t="s">
        <v>208</v>
      </c>
      <c r="E568" s="636"/>
      <c r="F568" s="636"/>
      <c r="G568" s="645">
        <f>G569</f>
        <v>2195.16706</v>
      </c>
      <c r="H568" s="645">
        <f t="shared" si="99"/>
        <v>4854</v>
      </c>
      <c r="I568" s="646">
        <f t="shared" si="99"/>
        <v>4854</v>
      </c>
    </row>
    <row r="569" spans="1:9" s="51" customFormat="1" ht="12.75">
      <c r="A569" s="609">
        <v>552</v>
      </c>
      <c r="B569" s="629" t="s">
        <v>69</v>
      </c>
      <c r="C569" s="636" t="s">
        <v>354</v>
      </c>
      <c r="D569" s="636" t="s">
        <v>208</v>
      </c>
      <c r="E569" s="636" t="s">
        <v>116</v>
      </c>
      <c r="F569" s="636" t="s">
        <v>8</v>
      </c>
      <c r="G569" s="645">
        <f>G570</f>
        <v>2195.16706</v>
      </c>
      <c r="H569" s="645">
        <f t="shared" si="99"/>
        <v>4854</v>
      </c>
      <c r="I569" s="646">
        <f t="shared" si="99"/>
        <v>4854</v>
      </c>
    </row>
    <row r="570" spans="1:9" s="51" customFormat="1" ht="12.75">
      <c r="A570" s="609">
        <v>553</v>
      </c>
      <c r="B570" s="634" t="s">
        <v>126</v>
      </c>
      <c r="C570" s="636" t="s">
        <v>354</v>
      </c>
      <c r="D570" s="636" t="s">
        <v>208</v>
      </c>
      <c r="E570" s="636" t="s">
        <v>116</v>
      </c>
      <c r="F570" s="636" t="s">
        <v>112</v>
      </c>
      <c r="G570" s="645">
        <f>2943.28182-748.11476</f>
        <v>2195.16706</v>
      </c>
      <c r="H570" s="645">
        <v>4854</v>
      </c>
      <c r="I570" s="646">
        <v>4854</v>
      </c>
    </row>
    <row r="571" spans="1:9" s="51" customFormat="1" ht="12.75">
      <c r="A571" s="609">
        <v>554</v>
      </c>
      <c r="B571" s="624" t="s">
        <v>260</v>
      </c>
      <c r="C571" s="618" t="s">
        <v>357</v>
      </c>
      <c r="D571" s="618"/>
      <c r="E571" s="618"/>
      <c r="F571" s="618"/>
      <c r="G571" s="643">
        <f>G582+G572</f>
        <v>1880.5</v>
      </c>
      <c r="H571" s="643">
        <f>H582+H572</f>
        <v>1783.6</v>
      </c>
      <c r="I571" s="644">
        <f>I582+I572</f>
        <v>1783.6</v>
      </c>
    </row>
    <row r="572" spans="1:9" s="51" customFormat="1" ht="12.75">
      <c r="A572" s="609">
        <v>555</v>
      </c>
      <c r="B572" s="624" t="s">
        <v>590</v>
      </c>
      <c r="C572" s="618" t="s">
        <v>358</v>
      </c>
      <c r="D572" s="618"/>
      <c r="E572" s="618"/>
      <c r="F572" s="618"/>
      <c r="G572" s="643">
        <f>G573</f>
        <v>818</v>
      </c>
      <c r="H572" s="643">
        <f>H573</f>
        <v>809.2</v>
      </c>
      <c r="I572" s="644">
        <f>I573</f>
        <v>809.2</v>
      </c>
    </row>
    <row r="573" spans="1:9" s="51" customFormat="1" ht="76.5">
      <c r="A573" s="609">
        <v>556</v>
      </c>
      <c r="B573" s="539" t="s">
        <v>901</v>
      </c>
      <c r="C573" s="636" t="s">
        <v>359</v>
      </c>
      <c r="D573" s="636"/>
      <c r="E573" s="636"/>
      <c r="F573" s="618"/>
      <c r="G573" s="645">
        <f>G578+G574</f>
        <v>818</v>
      </c>
      <c r="H573" s="645">
        <f>H578+H574</f>
        <v>809.2</v>
      </c>
      <c r="I573" s="646">
        <f>I578+I574</f>
        <v>809.2</v>
      </c>
    </row>
    <row r="574" spans="1:9" s="51" customFormat="1" ht="38.25">
      <c r="A574" s="609">
        <v>557</v>
      </c>
      <c r="B574" s="621" t="s">
        <v>191</v>
      </c>
      <c r="C574" s="636" t="s">
        <v>359</v>
      </c>
      <c r="D574" s="618" t="s">
        <v>180</v>
      </c>
      <c r="E574" s="618"/>
      <c r="F574" s="618"/>
      <c r="G574" s="643">
        <f>G575</f>
        <v>96.8</v>
      </c>
      <c r="H574" s="643">
        <f aca="true" t="shared" si="100" ref="H574:I576">H575</f>
        <v>47.864</v>
      </c>
      <c r="I574" s="644">
        <f t="shared" si="100"/>
        <v>47.864</v>
      </c>
    </row>
    <row r="575" spans="1:9" s="51" customFormat="1" ht="12.75">
      <c r="A575" s="609">
        <v>558</v>
      </c>
      <c r="B575" s="621" t="s">
        <v>206</v>
      </c>
      <c r="C575" s="636" t="s">
        <v>359</v>
      </c>
      <c r="D575" s="618" t="s">
        <v>147</v>
      </c>
      <c r="E575" s="618"/>
      <c r="F575" s="618"/>
      <c r="G575" s="643">
        <f>G576</f>
        <v>96.8</v>
      </c>
      <c r="H575" s="643">
        <f t="shared" si="100"/>
        <v>47.864</v>
      </c>
      <c r="I575" s="644">
        <f t="shared" si="100"/>
        <v>47.864</v>
      </c>
    </row>
    <row r="576" spans="1:9" s="51" customFormat="1" ht="12.75">
      <c r="A576" s="609">
        <v>559</v>
      </c>
      <c r="B576" s="624" t="s">
        <v>703</v>
      </c>
      <c r="C576" s="636" t="s">
        <v>359</v>
      </c>
      <c r="D576" s="618" t="s">
        <v>147</v>
      </c>
      <c r="E576" s="636" t="s">
        <v>107</v>
      </c>
      <c r="F576" s="618" t="s">
        <v>8</v>
      </c>
      <c r="G576" s="643">
        <f>G577</f>
        <v>96.8</v>
      </c>
      <c r="H576" s="643">
        <f t="shared" si="100"/>
        <v>47.864</v>
      </c>
      <c r="I576" s="644">
        <f t="shared" si="100"/>
        <v>47.864</v>
      </c>
    </row>
    <row r="577" spans="1:9" s="51" customFormat="1" ht="12.75">
      <c r="A577" s="609">
        <v>560</v>
      </c>
      <c r="B577" s="624" t="s">
        <v>708</v>
      </c>
      <c r="C577" s="636" t="s">
        <v>359</v>
      </c>
      <c r="D577" s="618" t="s">
        <v>147</v>
      </c>
      <c r="E577" s="636" t="s">
        <v>107</v>
      </c>
      <c r="F577" s="618" t="s">
        <v>109</v>
      </c>
      <c r="G577" s="643">
        <v>96.8</v>
      </c>
      <c r="H577" s="643">
        <v>47.864</v>
      </c>
      <c r="I577" s="644">
        <v>47.864</v>
      </c>
    </row>
    <row r="578" spans="1:9" s="51" customFormat="1" ht="25.5">
      <c r="A578" s="609">
        <v>561</v>
      </c>
      <c r="B578" s="621" t="s">
        <v>559</v>
      </c>
      <c r="C578" s="636" t="s">
        <v>359</v>
      </c>
      <c r="D578" s="636" t="s">
        <v>193</v>
      </c>
      <c r="E578" s="636"/>
      <c r="F578" s="618"/>
      <c r="G578" s="645">
        <f aca="true" t="shared" si="101" ref="G578:I580">G579</f>
        <v>721.2</v>
      </c>
      <c r="H578" s="645">
        <f t="shared" si="101"/>
        <v>761.336</v>
      </c>
      <c r="I578" s="646">
        <f t="shared" si="101"/>
        <v>761.336</v>
      </c>
    </row>
    <row r="579" spans="1:9" s="51" customFormat="1" ht="25.5">
      <c r="A579" s="609">
        <v>562</v>
      </c>
      <c r="B579" s="621" t="s">
        <v>207</v>
      </c>
      <c r="C579" s="636" t="s">
        <v>359</v>
      </c>
      <c r="D579" s="636" t="s">
        <v>194</v>
      </c>
      <c r="E579" s="636"/>
      <c r="F579" s="618"/>
      <c r="G579" s="645">
        <f t="shared" si="101"/>
        <v>721.2</v>
      </c>
      <c r="H579" s="645">
        <f t="shared" si="101"/>
        <v>761.336</v>
      </c>
      <c r="I579" s="646">
        <f t="shared" si="101"/>
        <v>761.336</v>
      </c>
    </row>
    <row r="580" spans="1:9" s="51" customFormat="1" ht="12.75">
      <c r="A580" s="609">
        <v>563</v>
      </c>
      <c r="B580" s="624" t="s">
        <v>703</v>
      </c>
      <c r="C580" s="636" t="s">
        <v>359</v>
      </c>
      <c r="D580" s="636" t="s">
        <v>194</v>
      </c>
      <c r="E580" s="636" t="s">
        <v>107</v>
      </c>
      <c r="F580" s="618" t="s">
        <v>8</v>
      </c>
      <c r="G580" s="645">
        <f t="shared" si="101"/>
        <v>721.2</v>
      </c>
      <c r="H580" s="645">
        <f t="shared" si="101"/>
        <v>761.336</v>
      </c>
      <c r="I580" s="646">
        <f t="shared" si="101"/>
        <v>761.336</v>
      </c>
    </row>
    <row r="581" spans="1:9" s="51" customFormat="1" ht="12.75">
      <c r="A581" s="609">
        <v>564</v>
      </c>
      <c r="B581" s="624" t="s">
        <v>708</v>
      </c>
      <c r="C581" s="636" t="s">
        <v>359</v>
      </c>
      <c r="D581" s="636" t="s">
        <v>194</v>
      </c>
      <c r="E581" s="636" t="s">
        <v>107</v>
      </c>
      <c r="F581" s="618" t="s">
        <v>109</v>
      </c>
      <c r="G581" s="645">
        <v>721.2</v>
      </c>
      <c r="H581" s="645">
        <v>761.336</v>
      </c>
      <c r="I581" s="646">
        <v>761.336</v>
      </c>
    </row>
    <row r="582" spans="1:9" s="51" customFormat="1" ht="25.5">
      <c r="A582" s="609">
        <v>565</v>
      </c>
      <c r="B582" s="624" t="s">
        <v>242</v>
      </c>
      <c r="C582" s="618" t="s">
        <v>389</v>
      </c>
      <c r="D582" s="618"/>
      <c r="E582" s="618"/>
      <c r="F582" s="618"/>
      <c r="G582" s="643">
        <f>G583</f>
        <v>1062.5</v>
      </c>
      <c r="H582" s="643">
        <f>H583</f>
        <v>974.4</v>
      </c>
      <c r="I582" s="644">
        <f>I583</f>
        <v>974.4</v>
      </c>
    </row>
    <row r="583" spans="1:9" s="51" customFormat="1" ht="76.5">
      <c r="A583" s="609">
        <v>566</v>
      </c>
      <c r="B583" s="624" t="s">
        <v>518</v>
      </c>
      <c r="C583" s="618" t="s">
        <v>390</v>
      </c>
      <c r="D583" s="618"/>
      <c r="E583" s="618"/>
      <c r="F583" s="618"/>
      <c r="G583" s="643">
        <f>G584+G588</f>
        <v>1062.5</v>
      </c>
      <c r="H583" s="643">
        <f>H584+H588</f>
        <v>974.4</v>
      </c>
      <c r="I583" s="644">
        <f>I584+I588</f>
        <v>974.4</v>
      </c>
    </row>
    <row r="584" spans="1:9" s="51" customFormat="1" ht="38.25">
      <c r="A584" s="609">
        <v>567</v>
      </c>
      <c r="B584" s="624" t="s">
        <v>259</v>
      </c>
      <c r="C584" s="618" t="s">
        <v>390</v>
      </c>
      <c r="D584" s="618" t="s">
        <v>180</v>
      </c>
      <c r="E584" s="618"/>
      <c r="F584" s="618"/>
      <c r="G584" s="643">
        <f>G585</f>
        <v>972.1</v>
      </c>
      <c r="H584" s="643">
        <f aca="true" t="shared" si="102" ref="H584:I586">H585</f>
        <v>884</v>
      </c>
      <c r="I584" s="644">
        <f t="shared" si="102"/>
        <v>884</v>
      </c>
    </row>
    <row r="585" spans="1:9" s="51" customFormat="1" ht="12.75">
      <c r="A585" s="609">
        <v>568</v>
      </c>
      <c r="B585" s="624" t="s">
        <v>214</v>
      </c>
      <c r="C585" s="618" t="s">
        <v>390</v>
      </c>
      <c r="D585" s="618" t="s">
        <v>129</v>
      </c>
      <c r="E585" s="618"/>
      <c r="F585" s="618"/>
      <c r="G585" s="643">
        <f>G586</f>
        <v>972.1</v>
      </c>
      <c r="H585" s="643">
        <f t="shared" si="102"/>
        <v>884</v>
      </c>
      <c r="I585" s="644">
        <f t="shared" si="102"/>
        <v>884</v>
      </c>
    </row>
    <row r="586" spans="1:9" s="51" customFormat="1" ht="12.75">
      <c r="A586" s="609">
        <v>569</v>
      </c>
      <c r="B586" s="629" t="s">
        <v>69</v>
      </c>
      <c r="C586" s="618" t="s">
        <v>390</v>
      </c>
      <c r="D586" s="618" t="s">
        <v>129</v>
      </c>
      <c r="E586" s="618" t="s">
        <v>116</v>
      </c>
      <c r="F586" s="618" t="s">
        <v>8</v>
      </c>
      <c r="G586" s="643">
        <f>G587</f>
        <v>972.1</v>
      </c>
      <c r="H586" s="643">
        <f t="shared" si="102"/>
        <v>884</v>
      </c>
      <c r="I586" s="644">
        <f t="shared" si="102"/>
        <v>884</v>
      </c>
    </row>
    <row r="587" spans="1:9" s="51" customFormat="1" ht="12.75">
      <c r="A587" s="609">
        <v>570</v>
      </c>
      <c r="B587" s="624" t="s">
        <v>135</v>
      </c>
      <c r="C587" s="618" t="s">
        <v>390</v>
      </c>
      <c r="D587" s="618" t="s">
        <v>129</v>
      </c>
      <c r="E587" s="618" t="s">
        <v>116</v>
      </c>
      <c r="F587" s="618" t="s">
        <v>155</v>
      </c>
      <c r="G587" s="643">
        <v>972.1</v>
      </c>
      <c r="H587" s="643">
        <v>884</v>
      </c>
      <c r="I587" s="644">
        <v>884</v>
      </c>
    </row>
    <row r="588" spans="1:9" s="51" customFormat="1" ht="25.5">
      <c r="A588" s="609">
        <v>571</v>
      </c>
      <c r="B588" s="621" t="s">
        <v>559</v>
      </c>
      <c r="C588" s="618" t="s">
        <v>390</v>
      </c>
      <c r="D588" s="618" t="s">
        <v>193</v>
      </c>
      <c r="E588" s="618"/>
      <c r="F588" s="618"/>
      <c r="G588" s="643">
        <f>G589</f>
        <v>90.4</v>
      </c>
      <c r="H588" s="643">
        <f aca="true" t="shared" si="103" ref="H588:I590">H589</f>
        <v>90.4</v>
      </c>
      <c r="I588" s="644">
        <f t="shared" si="103"/>
        <v>90.4</v>
      </c>
    </row>
    <row r="589" spans="1:9" s="51" customFormat="1" ht="25.5">
      <c r="A589" s="609">
        <v>572</v>
      </c>
      <c r="B589" s="621" t="s">
        <v>207</v>
      </c>
      <c r="C589" s="618" t="s">
        <v>390</v>
      </c>
      <c r="D589" s="618" t="s">
        <v>194</v>
      </c>
      <c r="E589" s="618"/>
      <c r="F589" s="618"/>
      <c r="G589" s="643">
        <f>G590</f>
        <v>90.4</v>
      </c>
      <c r="H589" s="643">
        <f t="shared" si="103"/>
        <v>90.4</v>
      </c>
      <c r="I589" s="644">
        <f t="shared" si="103"/>
        <v>90.4</v>
      </c>
    </row>
    <row r="590" spans="1:9" s="51" customFormat="1" ht="12.75">
      <c r="A590" s="609">
        <v>573</v>
      </c>
      <c r="B590" s="629" t="s">
        <v>69</v>
      </c>
      <c r="C590" s="618" t="s">
        <v>390</v>
      </c>
      <c r="D590" s="618" t="s">
        <v>194</v>
      </c>
      <c r="E590" s="618" t="s">
        <v>116</v>
      </c>
      <c r="F590" s="618" t="s">
        <v>8</v>
      </c>
      <c r="G590" s="643">
        <f>G591</f>
        <v>90.4</v>
      </c>
      <c r="H590" s="643">
        <f t="shared" si="103"/>
        <v>90.4</v>
      </c>
      <c r="I590" s="644">
        <f t="shared" si="103"/>
        <v>90.4</v>
      </c>
    </row>
    <row r="591" spans="1:9" s="51" customFormat="1" ht="12.75">
      <c r="A591" s="609">
        <v>574</v>
      </c>
      <c r="B591" s="624" t="s">
        <v>135</v>
      </c>
      <c r="C591" s="618" t="s">
        <v>390</v>
      </c>
      <c r="D591" s="618" t="s">
        <v>194</v>
      </c>
      <c r="E591" s="618" t="s">
        <v>116</v>
      </c>
      <c r="F591" s="618" t="s">
        <v>155</v>
      </c>
      <c r="G591" s="643">
        <v>90.4</v>
      </c>
      <c r="H591" s="643">
        <v>90.4</v>
      </c>
      <c r="I591" s="644">
        <v>90.4</v>
      </c>
    </row>
    <row r="592" spans="1:9" s="51" customFormat="1" ht="25.5">
      <c r="A592" s="609">
        <v>575</v>
      </c>
      <c r="B592" s="624" t="s">
        <v>262</v>
      </c>
      <c r="C592" s="618" t="s">
        <v>328</v>
      </c>
      <c r="D592" s="618"/>
      <c r="E592" s="618"/>
      <c r="F592" s="618"/>
      <c r="G592" s="643">
        <f>G593+G617+G623</f>
        <v>13292.53</v>
      </c>
      <c r="H592" s="643">
        <f>H593+H617+H623</f>
        <v>13187.94904</v>
      </c>
      <c r="I592" s="644">
        <f>I593+I617+I623</f>
        <v>13261.678740000001</v>
      </c>
    </row>
    <row r="593" spans="1:9" s="51" customFormat="1" ht="12.75">
      <c r="A593" s="609">
        <v>576</v>
      </c>
      <c r="B593" s="634" t="s">
        <v>211</v>
      </c>
      <c r="C593" s="636" t="s">
        <v>329</v>
      </c>
      <c r="D593" s="636"/>
      <c r="E593" s="618"/>
      <c r="F593" s="618"/>
      <c r="G593" s="622">
        <f>G594+G612+G607</f>
        <v>9575.53</v>
      </c>
      <c r="H593" s="622">
        <f>H594+H612+H607</f>
        <v>8781.73</v>
      </c>
      <c r="I593" s="623">
        <f>I594+I612+I607</f>
        <v>8781.73</v>
      </c>
    </row>
    <row r="594" spans="1:9" s="51" customFormat="1" ht="51">
      <c r="A594" s="609">
        <v>577</v>
      </c>
      <c r="B594" s="634" t="s">
        <v>257</v>
      </c>
      <c r="C594" s="636" t="s">
        <v>330</v>
      </c>
      <c r="D594" s="636"/>
      <c r="E594" s="618"/>
      <c r="F594" s="618"/>
      <c r="G594" s="622">
        <f>G595+G599+G604</f>
        <v>7808.530000000001</v>
      </c>
      <c r="H594" s="622">
        <f>H595+H599+H604</f>
        <v>7504.7300000000005</v>
      </c>
      <c r="I594" s="623">
        <f>I595+I599+I604</f>
        <v>7504.7300000000005</v>
      </c>
    </row>
    <row r="595" spans="1:9" s="51" customFormat="1" ht="38.25">
      <c r="A595" s="609">
        <v>578</v>
      </c>
      <c r="B595" s="626" t="s">
        <v>191</v>
      </c>
      <c r="C595" s="636" t="s">
        <v>330</v>
      </c>
      <c r="D595" s="636" t="s">
        <v>180</v>
      </c>
      <c r="E595" s="618"/>
      <c r="F595" s="618"/>
      <c r="G595" s="622">
        <f>G596</f>
        <v>7664.411</v>
      </c>
      <c r="H595" s="622">
        <f aca="true" t="shared" si="104" ref="H595:I597">H596</f>
        <v>7360.611</v>
      </c>
      <c r="I595" s="623">
        <f t="shared" si="104"/>
        <v>7360.611</v>
      </c>
    </row>
    <row r="596" spans="1:9" s="51" customFormat="1" ht="12.75">
      <c r="A596" s="609">
        <v>579</v>
      </c>
      <c r="B596" s="624" t="s">
        <v>214</v>
      </c>
      <c r="C596" s="636" t="s">
        <v>330</v>
      </c>
      <c r="D596" s="636" t="s">
        <v>129</v>
      </c>
      <c r="E596" s="618"/>
      <c r="F596" s="618"/>
      <c r="G596" s="622">
        <f>G597</f>
        <v>7664.411</v>
      </c>
      <c r="H596" s="622">
        <f t="shared" si="104"/>
        <v>7360.611</v>
      </c>
      <c r="I596" s="623">
        <f t="shared" si="104"/>
        <v>7360.611</v>
      </c>
    </row>
    <row r="597" spans="1:9" s="51" customFormat="1" ht="12.75">
      <c r="A597" s="609">
        <v>580</v>
      </c>
      <c r="B597" s="624" t="s">
        <v>42</v>
      </c>
      <c r="C597" s="636" t="s">
        <v>330</v>
      </c>
      <c r="D597" s="636" t="s">
        <v>129</v>
      </c>
      <c r="E597" s="618" t="s">
        <v>11</v>
      </c>
      <c r="F597" s="618" t="s">
        <v>8</v>
      </c>
      <c r="G597" s="622">
        <f>G598</f>
        <v>7664.411</v>
      </c>
      <c r="H597" s="622">
        <f t="shared" si="104"/>
        <v>7360.611</v>
      </c>
      <c r="I597" s="623">
        <f t="shared" si="104"/>
        <v>7360.611</v>
      </c>
    </row>
    <row r="598" spans="1:9" s="51" customFormat="1" ht="38.25">
      <c r="A598" s="609">
        <v>581</v>
      </c>
      <c r="B598" s="624" t="s">
        <v>220</v>
      </c>
      <c r="C598" s="636" t="s">
        <v>330</v>
      </c>
      <c r="D598" s="636" t="s">
        <v>129</v>
      </c>
      <c r="E598" s="618" t="s">
        <v>11</v>
      </c>
      <c r="F598" s="618" t="s">
        <v>116</v>
      </c>
      <c r="G598" s="622">
        <v>7664.411</v>
      </c>
      <c r="H598" s="622">
        <v>7360.611</v>
      </c>
      <c r="I598" s="623">
        <v>7360.611</v>
      </c>
    </row>
    <row r="599" spans="1:9" s="51" customFormat="1" ht="25.5">
      <c r="A599" s="609">
        <v>582</v>
      </c>
      <c r="B599" s="621" t="s">
        <v>559</v>
      </c>
      <c r="C599" s="636" t="s">
        <v>330</v>
      </c>
      <c r="D599" s="636" t="s">
        <v>193</v>
      </c>
      <c r="E599" s="618"/>
      <c r="F599" s="618"/>
      <c r="G599" s="622">
        <f>G600</f>
        <v>141.319</v>
      </c>
      <c r="H599" s="622">
        <f aca="true" t="shared" si="105" ref="H599:I601">H600</f>
        <v>141.319</v>
      </c>
      <c r="I599" s="623">
        <f t="shared" si="105"/>
        <v>141.319</v>
      </c>
    </row>
    <row r="600" spans="1:9" s="51" customFormat="1" ht="25.5">
      <c r="A600" s="609">
        <v>583</v>
      </c>
      <c r="B600" s="621" t="s">
        <v>207</v>
      </c>
      <c r="C600" s="636" t="s">
        <v>330</v>
      </c>
      <c r="D600" s="636" t="s">
        <v>194</v>
      </c>
      <c r="E600" s="618"/>
      <c r="F600" s="618"/>
      <c r="G600" s="622">
        <f>G601</f>
        <v>141.319</v>
      </c>
      <c r="H600" s="622">
        <f t="shared" si="105"/>
        <v>141.319</v>
      </c>
      <c r="I600" s="623">
        <f t="shared" si="105"/>
        <v>141.319</v>
      </c>
    </row>
    <row r="601" spans="1:9" s="51" customFormat="1" ht="12.75">
      <c r="A601" s="609">
        <v>584</v>
      </c>
      <c r="B601" s="624" t="s">
        <v>42</v>
      </c>
      <c r="C601" s="636" t="s">
        <v>330</v>
      </c>
      <c r="D601" s="636" t="s">
        <v>194</v>
      </c>
      <c r="E601" s="618" t="s">
        <v>11</v>
      </c>
      <c r="F601" s="618" t="s">
        <v>8</v>
      </c>
      <c r="G601" s="622">
        <f>G602</f>
        <v>141.319</v>
      </c>
      <c r="H601" s="622">
        <f t="shared" si="105"/>
        <v>141.319</v>
      </c>
      <c r="I601" s="623">
        <f t="shared" si="105"/>
        <v>141.319</v>
      </c>
    </row>
    <row r="602" spans="1:9" s="51" customFormat="1" ht="38.25">
      <c r="A602" s="609">
        <v>585</v>
      </c>
      <c r="B602" s="624" t="s">
        <v>220</v>
      </c>
      <c r="C602" s="636" t="s">
        <v>330</v>
      </c>
      <c r="D602" s="636" t="s">
        <v>194</v>
      </c>
      <c r="E602" s="618" t="s">
        <v>11</v>
      </c>
      <c r="F602" s="618" t="s">
        <v>116</v>
      </c>
      <c r="G602" s="622">
        <v>141.319</v>
      </c>
      <c r="H602" s="622">
        <v>141.319</v>
      </c>
      <c r="I602" s="623">
        <v>141.319</v>
      </c>
    </row>
    <row r="603" spans="1:9" s="51" customFormat="1" ht="12.75">
      <c r="A603" s="609">
        <v>586</v>
      </c>
      <c r="B603" s="626" t="s">
        <v>195</v>
      </c>
      <c r="C603" s="636" t="s">
        <v>330</v>
      </c>
      <c r="D603" s="636" t="s">
        <v>196</v>
      </c>
      <c r="E603" s="618"/>
      <c r="F603" s="618"/>
      <c r="G603" s="622">
        <f>G604</f>
        <v>2.8</v>
      </c>
      <c r="H603" s="622">
        <f aca="true" t="shared" si="106" ref="H603:I605">H604</f>
        <v>2.8</v>
      </c>
      <c r="I603" s="623">
        <f t="shared" si="106"/>
        <v>2.8</v>
      </c>
    </row>
    <row r="604" spans="1:9" s="51" customFormat="1" ht="12.75">
      <c r="A604" s="609">
        <v>587</v>
      </c>
      <c r="B604" s="634" t="s">
        <v>197</v>
      </c>
      <c r="C604" s="636" t="s">
        <v>330</v>
      </c>
      <c r="D604" s="636" t="s">
        <v>198</v>
      </c>
      <c r="E604" s="618"/>
      <c r="F604" s="618"/>
      <c r="G604" s="622">
        <f>G605</f>
        <v>2.8</v>
      </c>
      <c r="H604" s="622">
        <f t="shared" si="106"/>
        <v>2.8</v>
      </c>
      <c r="I604" s="623">
        <f t="shared" si="106"/>
        <v>2.8</v>
      </c>
    </row>
    <row r="605" spans="1:9" s="51" customFormat="1" ht="12.75">
      <c r="A605" s="609">
        <v>588</v>
      </c>
      <c r="B605" s="624" t="s">
        <v>42</v>
      </c>
      <c r="C605" s="636" t="s">
        <v>330</v>
      </c>
      <c r="D605" s="636" t="s">
        <v>198</v>
      </c>
      <c r="E605" s="618" t="s">
        <v>11</v>
      </c>
      <c r="F605" s="618" t="s">
        <v>8</v>
      </c>
      <c r="G605" s="622">
        <f>G606</f>
        <v>2.8</v>
      </c>
      <c r="H605" s="622">
        <f t="shared" si="106"/>
        <v>2.8</v>
      </c>
      <c r="I605" s="623">
        <f t="shared" si="106"/>
        <v>2.8</v>
      </c>
    </row>
    <row r="606" spans="1:9" s="51" customFormat="1" ht="38.25">
      <c r="A606" s="609">
        <v>589</v>
      </c>
      <c r="B606" s="624" t="s">
        <v>220</v>
      </c>
      <c r="C606" s="636" t="s">
        <v>330</v>
      </c>
      <c r="D606" s="636" t="s">
        <v>198</v>
      </c>
      <c r="E606" s="618" t="s">
        <v>11</v>
      </c>
      <c r="F606" s="618" t="s">
        <v>116</v>
      </c>
      <c r="G606" s="622">
        <v>2.8</v>
      </c>
      <c r="H606" s="622">
        <v>2.8</v>
      </c>
      <c r="I606" s="623">
        <v>2.8</v>
      </c>
    </row>
    <row r="607" spans="1:9" s="51" customFormat="1" ht="51">
      <c r="A607" s="609">
        <v>590</v>
      </c>
      <c r="B607" s="624" t="s">
        <v>417</v>
      </c>
      <c r="C607" s="618" t="s">
        <v>415</v>
      </c>
      <c r="D607" s="618"/>
      <c r="E607" s="618"/>
      <c r="F607" s="629"/>
      <c r="G607" s="643">
        <f>G608</f>
        <v>1010</v>
      </c>
      <c r="H607" s="643">
        <f>H608</f>
        <v>1090</v>
      </c>
      <c r="I607" s="644">
        <f>I608</f>
        <v>1090</v>
      </c>
    </row>
    <row r="608" spans="1:9" s="51" customFormat="1" ht="25.5">
      <c r="A608" s="609">
        <v>591</v>
      </c>
      <c r="B608" s="621" t="s">
        <v>559</v>
      </c>
      <c r="C608" s="618" t="s">
        <v>415</v>
      </c>
      <c r="D608" s="618" t="s">
        <v>193</v>
      </c>
      <c r="E608" s="618"/>
      <c r="F608" s="650"/>
      <c r="G608" s="643">
        <f>G609</f>
        <v>1010</v>
      </c>
      <c r="H608" s="643">
        <f aca="true" t="shared" si="107" ref="H608:I610">H609</f>
        <v>1090</v>
      </c>
      <c r="I608" s="644">
        <f t="shared" si="107"/>
        <v>1090</v>
      </c>
    </row>
    <row r="609" spans="1:9" s="51" customFormat="1" ht="25.5">
      <c r="A609" s="609">
        <v>592</v>
      </c>
      <c r="B609" s="621" t="s">
        <v>207</v>
      </c>
      <c r="C609" s="618" t="s">
        <v>415</v>
      </c>
      <c r="D609" s="618" t="s">
        <v>194</v>
      </c>
      <c r="E609" s="618"/>
      <c r="F609" s="650"/>
      <c r="G609" s="643">
        <f>G610</f>
        <v>1010</v>
      </c>
      <c r="H609" s="643">
        <f t="shared" si="107"/>
        <v>1090</v>
      </c>
      <c r="I609" s="644">
        <f t="shared" si="107"/>
        <v>1090</v>
      </c>
    </row>
    <row r="610" spans="1:9" s="51" customFormat="1" ht="12.75">
      <c r="A610" s="609">
        <v>593</v>
      </c>
      <c r="B610" s="626" t="s">
        <v>100</v>
      </c>
      <c r="C610" s="618" t="s">
        <v>415</v>
      </c>
      <c r="D610" s="618" t="s">
        <v>194</v>
      </c>
      <c r="E610" s="618" t="s">
        <v>155</v>
      </c>
      <c r="F610" s="636" t="s">
        <v>8</v>
      </c>
      <c r="G610" s="622">
        <f>G611</f>
        <v>1010</v>
      </c>
      <c r="H610" s="622">
        <f t="shared" si="107"/>
        <v>1090</v>
      </c>
      <c r="I610" s="623">
        <f t="shared" si="107"/>
        <v>1090</v>
      </c>
    </row>
    <row r="611" spans="1:9" s="51" customFormat="1" ht="12.75">
      <c r="A611" s="609">
        <v>594</v>
      </c>
      <c r="B611" s="626" t="s">
        <v>416</v>
      </c>
      <c r="C611" s="618" t="s">
        <v>415</v>
      </c>
      <c r="D611" s="618" t="s">
        <v>194</v>
      </c>
      <c r="E611" s="618" t="s">
        <v>155</v>
      </c>
      <c r="F611" s="636" t="s">
        <v>11</v>
      </c>
      <c r="G611" s="622">
        <v>1010</v>
      </c>
      <c r="H611" s="622">
        <v>1090</v>
      </c>
      <c r="I611" s="623">
        <v>1090</v>
      </c>
    </row>
    <row r="612" spans="1:9" s="51" customFormat="1" ht="38.25">
      <c r="A612" s="609">
        <v>595</v>
      </c>
      <c r="B612" s="634" t="s">
        <v>258</v>
      </c>
      <c r="C612" s="636" t="s">
        <v>331</v>
      </c>
      <c r="D612" s="636"/>
      <c r="E612" s="618"/>
      <c r="F612" s="636"/>
      <c r="G612" s="622">
        <f>G613</f>
        <v>757</v>
      </c>
      <c r="H612" s="622">
        <f aca="true" t="shared" si="108" ref="H612:I615">H613</f>
        <v>187</v>
      </c>
      <c r="I612" s="623">
        <f t="shared" si="108"/>
        <v>187</v>
      </c>
    </row>
    <row r="613" spans="1:9" s="51" customFormat="1" ht="25.5">
      <c r="A613" s="609">
        <v>596</v>
      </c>
      <c r="B613" s="621" t="s">
        <v>559</v>
      </c>
      <c r="C613" s="636" t="s">
        <v>331</v>
      </c>
      <c r="D613" s="636" t="s">
        <v>193</v>
      </c>
      <c r="E613" s="618"/>
      <c r="F613" s="636"/>
      <c r="G613" s="622">
        <f>G614</f>
        <v>757</v>
      </c>
      <c r="H613" s="622">
        <f t="shared" si="108"/>
        <v>187</v>
      </c>
      <c r="I613" s="623">
        <f t="shared" si="108"/>
        <v>187</v>
      </c>
    </row>
    <row r="614" spans="1:9" s="51" customFormat="1" ht="25.5">
      <c r="A614" s="609">
        <v>597</v>
      </c>
      <c r="B614" s="621" t="s">
        <v>207</v>
      </c>
      <c r="C614" s="636" t="s">
        <v>331</v>
      </c>
      <c r="D614" s="636" t="s">
        <v>194</v>
      </c>
      <c r="E614" s="618"/>
      <c r="F614" s="636"/>
      <c r="G614" s="622">
        <f>G615</f>
        <v>757</v>
      </c>
      <c r="H614" s="622">
        <f t="shared" si="108"/>
        <v>187</v>
      </c>
      <c r="I614" s="623">
        <f t="shared" si="108"/>
        <v>187</v>
      </c>
    </row>
    <row r="615" spans="1:9" s="51" customFormat="1" ht="12.75">
      <c r="A615" s="609">
        <v>598</v>
      </c>
      <c r="B615" s="624" t="s">
        <v>42</v>
      </c>
      <c r="C615" s="636" t="s">
        <v>331</v>
      </c>
      <c r="D615" s="636" t="s">
        <v>194</v>
      </c>
      <c r="E615" s="618" t="s">
        <v>11</v>
      </c>
      <c r="F615" s="636" t="s">
        <v>8</v>
      </c>
      <c r="G615" s="622">
        <f>G616</f>
        <v>757</v>
      </c>
      <c r="H615" s="622">
        <f t="shared" si="108"/>
        <v>187</v>
      </c>
      <c r="I615" s="623">
        <f t="shared" si="108"/>
        <v>187</v>
      </c>
    </row>
    <row r="616" spans="1:9" s="51" customFormat="1" ht="12.75">
      <c r="A616" s="609">
        <v>599</v>
      </c>
      <c r="B616" s="626" t="s">
        <v>27</v>
      </c>
      <c r="C616" s="636" t="s">
        <v>331</v>
      </c>
      <c r="D616" s="636" t="s">
        <v>194</v>
      </c>
      <c r="E616" s="618" t="s">
        <v>11</v>
      </c>
      <c r="F616" s="636" t="s">
        <v>70</v>
      </c>
      <c r="G616" s="622">
        <f>187+570</f>
        <v>757</v>
      </c>
      <c r="H616" s="622">
        <v>187</v>
      </c>
      <c r="I616" s="623">
        <v>187</v>
      </c>
    </row>
    <row r="617" spans="1:9" s="51" customFormat="1" ht="25.5">
      <c r="A617" s="609">
        <v>600</v>
      </c>
      <c r="B617" s="624" t="s">
        <v>591</v>
      </c>
      <c r="C617" s="618" t="s">
        <v>406</v>
      </c>
      <c r="D617" s="618"/>
      <c r="E617" s="618"/>
      <c r="F617" s="618"/>
      <c r="G617" s="643">
        <f>G618</f>
        <v>3516.9</v>
      </c>
      <c r="H617" s="622">
        <f aca="true" t="shared" si="109" ref="H617:I621">H618</f>
        <v>4206.11904</v>
      </c>
      <c r="I617" s="623">
        <f t="shared" si="109"/>
        <v>4279.84874</v>
      </c>
    </row>
    <row r="618" spans="1:9" s="51" customFormat="1" ht="63.75">
      <c r="A618" s="609">
        <v>601</v>
      </c>
      <c r="B618" s="624" t="s">
        <v>616</v>
      </c>
      <c r="C618" s="618" t="s">
        <v>576</v>
      </c>
      <c r="D618" s="618"/>
      <c r="E618" s="618"/>
      <c r="F618" s="618"/>
      <c r="G618" s="643">
        <f>G619</f>
        <v>3516.9</v>
      </c>
      <c r="H618" s="622">
        <f t="shared" si="109"/>
        <v>4206.11904</v>
      </c>
      <c r="I618" s="623">
        <f t="shared" si="109"/>
        <v>4279.84874</v>
      </c>
    </row>
    <row r="619" spans="1:9" s="51" customFormat="1" ht="12.75">
      <c r="A619" s="609">
        <v>602</v>
      </c>
      <c r="B619" s="624" t="s">
        <v>227</v>
      </c>
      <c r="C619" s="618" t="s">
        <v>576</v>
      </c>
      <c r="D619" s="618" t="s">
        <v>215</v>
      </c>
      <c r="E619" s="618"/>
      <c r="F619" s="618"/>
      <c r="G619" s="643">
        <f>G620</f>
        <v>3516.9</v>
      </c>
      <c r="H619" s="622">
        <f t="shared" si="109"/>
        <v>4206.11904</v>
      </c>
      <c r="I619" s="623">
        <f t="shared" si="109"/>
        <v>4279.84874</v>
      </c>
    </row>
    <row r="620" spans="1:9" s="51" customFormat="1" ht="25.5">
      <c r="A620" s="609">
        <v>603</v>
      </c>
      <c r="B620" s="624" t="s">
        <v>528</v>
      </c>
      <c r="C620" s="618" t="s">
        <v>576</v>
      </c>
      <c r="D620" s="618" t="s">
        <v>236</v>
      </c>
      <c r="E620" s="618"/>
      <c r="F620" s="618"/>
      <c r="G620" s="643">
        <f>G621</f>
        <v>3516.9</v>
      </c>
      <c r="H620" s="622">
        <f t="shared" si="109"/>
        <v>4206.11904</v>
      </c>
      <c r="I620" s="623">
        <f t="shared" si="109"/>
        <v>4279.84874</v>
      </c>
    </row>
    <row r="621" spans="1:9" s="51" customFormat="1" ht="12.75">
      <c r="A621" s="609">
        <v>604</v>
      </c>
      <c r="B621" s="624" t="s">
        <v>139</v>
      </c>
      <c r="C621" s="618" t="s">
        <v>576</v>
      </c>
      <c r="D621" s="618" t="s">
        <v>236</v>
      </c>
      <c r="E621" s="636" t="s">
        <v>130</v>
      </c>
      <c r="F621" s="618" t="s">
        <v>8</v>
      </c>
      <c r="G621" s="643">
        <f>G622</f>
        <v>3516.9</v>
      </c>
      <c r="H621" s="622">
        <f t="shared" si="109"/>
        <v>4206.11904</v>
      </c>
      <c r="I621" s="623">
        <f t="shared" si="109"/>
        <v>4279.84874</v>
      </c>
    </row>
    <row r="622" spans="1:9" s="51" customFormat="1" ht="12.75">
      <c r="A622" s="609">
        <v>605</v>
      </c>
      <c r="B622" s="624" t="s">
        <v>141</v>
      </c>
      <c r="C622" s="618" t="s">
        <v>576</v>
      </c>
      <c r="D622" s="618" t="s">
        <v>236</v>
      </c>
      <c r="E622" s="618" t="s">
        <v>226</v>
      </c>
      <c r="F622" s="618" t="s">
        <v>109</v>
      </c>
      <c r="G622" s="643">
        <v>3516.9</v>
      </c>
      <c r="H622" s="643">
        <v>4206.11904</v>
      </c>
      <c r="I622" s="644">
        <v>4279.84874</v>
      </c>
    </row>
    <row r="623" spans="1:9" s="51" customFormat="1" ht="25.5">
      <c r="A623" s="609">
        <v>606</v>
      </c>
      <c r="B623" s="639" t="s">
        <v>704</v>
      </c>
      <c r="C623" s="636" t="s">
        <v>705</v>
      </c>
      <c r="D623" s="636"/>
      <c r="E623" s="618"/>
      <c r="F623" s="629"/>
      <c r="G623" s="643">
        <f>G624</f>
        <v>200.1</v>
      </c>
      <c r="H623" s="643">
        <f aca="true" t="shared" si="110" ref="H623:I627">H624</f>
        <v>200.1</v>
      </c>
      <c r="I623" s="644">
        <f t="shared" si="110"/>
        <v>200.1</v>
      </c>
    </row>
    <row r="624" spans="1:9" s="51" customFormat="1" ht="76.5">
      <c r="A624" s="609">
        <v>607</v>
      </c>
      <c r="B624" s="639" t="s">
        <v>706</v>
      </c>
      <c r="C624" s="636" t="s">
        <v>707</v>
      </c>
      <c r="D624" s="636"/>
      <c r="E624" s="618"/>
      <c r="F624" s="629"/>
      <c r="G624" s="643">
        <f>G625</f>
        <v>200.1</v>
      </c>
      <c r="H624" s="643">
        <f t="shared" si="110"/>
        <v>200.1</v>
      </c>
      <c r="I624" s="644">
        <f t="shared" si="110"/>
        <v>200.1</v>
      </c>
    </row>
    <row r="625" spans="1:9" s="51" customFormat="1" ht="25.5">
      <c r="A625" s="609">
        <v>608</v>
      </c>
      <c r="B625" s="621" t="s">
        <v>559</v>
      </c>
      <c r="C625" s="636" t="s">
        <v>707</v>
      </c>
      <c r="D625" s="636" t="s">
        <v>193</v>
      </c>
      <c r="E625" s="618"/>
      <c r="F625" s="629"/>
      <c r="G625" s="643">
        <f>G626</f>
        <v>200.1</v>
      </c>
      <c r="H625" s="643">
        <f t="shared" si="110"/>
        <v>200.1</v>
      </c>
      <c r="I625" s="644">
        <f t="shared" si="110"/>
        <v>200.1</v>
      </c>
    </row>
    <row r="626" spans="1:9" s="51" customFormat="1" ht="25.5">
      <c r="A626" s="609">
        <v>609</v>
      </c>
      <c r="B626" s="621" t="s">
        <v>207</v>
      </c>
      <c r="C626" s="636" t="s">
        <v>707</v>
      </c>
      <c r="D626" s="636" t="s">
        <v>194</v>
      </c>
      <c r="E626" s="618"/>
      <c r="F626" s="629"/>
      <c r="G626" s="643">
        <f>G627</f>
        <v>200.1</v>
      </c>
      <c r="H626" s="643">
        <f t="shared" si="110"/>
        <v>200.1</v>
      </c>
      <c r="I626" s="644">
        <f t="shared" si="110"/>
        <v>200.1</v>
      </c>
    </row>
    <row r="627" spans="1:9" s="51" customFormat="1" ht="12.75">
      <c r="A627" s="609">
        <v>610</v>
      </c>
      <c r="B627" s="629" t="s">
        <v>69</v>
      </c>
      <c r="C627" s="636" t="s">
        <v>707</v>
      </c>
      <c r="D627" s="618" t="s">
        <v>194</v>
      </c>
      <c r="E627" s="636" t="s">
        <v>116</v>
      </c>
      <c r="F627" s="618" t="s">
        <v>8</v>
      </c>
      <c r="G627" s="643">
        <f>G628</f>
        <v>200.1</v>
      </c>
      <c r="H627" s="643">
        <f t="shared" si="110"/>
        <v>200.1</v>
      </c>
      <c r="I627" s="644">
        <f t="shared" si="110"/>
        <v>200.1</v>
      </c>
    </row>
    <row r="628" spans="1:9" s="51" customFormat="1" ht="12.75">
      <c r="A628" s="609">
        <v>611</v>
      </c>
      <c r="B628" s="624" t="s">
        <v>276</v>
      </c>
      <c r="C628" s="636" t="s">
        <v>707</v>
      </c>
      <c r="D628" s="618" t="s">
        <v>194</v>
      </c>
      <c r="E628" s="618" t="s">
        <v>116</v>
      </c>
      <c r="F628" s="618" t="s">
        <v>131</v>
      </c>
      <c r="G628" s="643">
        <v>200.1</v>
      </c>
      <c r="H628" s="643">
        <v>200.1</v>
      </c>
      <c r="I628" s="644">
        <v>200.1</v>
      </c>
    </row>
    <row r="629" spans="1:9" s="51" customFormat="1" ht="12.75">
      <c r="A629" s="609">
        <v>612</v>
      </c>
      <c r="B629" s="634" t="s">
        <v>301</v>
      </c>
      <c r="C629" s="636" t="s">
        <v>312</v>
      </c>
      <c r="D629" s="636"/>
      <c r="E629" s="618"/>
      <c r="F629" s="636"/>
      <c r="G629" s="622">
        <f>G630+G703+G697</f>
        <v>119758.1818</v>
      </c>
      <c r="H629" s="622">
        <f>H630+H703</f>
        <v>95524.343</v>
      </c>
      <c r="I629" s="623">
        <f>I630+I703</f>
        <v>95458.843</v>
      </c>
    </row>
    <row r="630" spans="1:9" s="51" customFormat="1" ht="38.25">
      <c r="A630" s="609">
        <v>613</v>
      </c>
      <c r="B630" s="634" t="s">
        <v>663</v>
      </c>
      <c r="C630" s="636" t="s">
        <v>318</v>
      </c>
      <c r="D630" s="636"/>
      <c r="E630" s="618"/>
      <c r="F630" s="636"/>
      <c r="G630" s="622">
        <f>G631+G636+G653+G658+G668+G678+G692+G641+G663+G648+G673+G687</f>
        <v>101909.7258</v>
      </c>
      <c r="H630" s="622">
        <f>H631+H636+H653+H658+H668+H678+H692+H641+H663+H648+H673+H687</f>
        <v>78494.73499999999</v>
      </c>
      <c r="I630" s="622">
        <f>I631+I636+I653+I658+I668+I678+I692+I641+I663+I648+I673+I687</f>
        <v>78429.23499999999</v>
      </c>
    </row>
    <row r="631" spans="1:9" s="51" customFormat="1" ht="63.75">
      <c r="A631" s="609">
        <v>614</v>
      </c>
      <c r="B631" s="539" t="s">
        <v>284</v>
      </c>
      <c r="C631" s="636" t="s">
        <v>322</v>
      </c>
      <c r="D631" s="636"/>
      <c r="E631" s="636"/>
      <c r="F631" s="618"/>
      <c r="G631" s="622">
        <f>G632</f>
        <v>44643.1</v>
      </c>
      <c r="H631" s="622">
        <f aca="true" t="shared" si="111" ref="H631:I634">H632</f>
        <v>42512.1</v>
      </c>
      <c r="I631" s="623">
        <f t="shared" si="111"/>
        <v>42512.1</v>
      </c>
    </row>
    <row r="632" spans="1:9" s="51" customFormat="1" ht="12.75">
      <c r="A632" s="609">
        <v>615</v>
      </c>
      <c r="B632" s="626" t="s">
        <v>202</v>
      </c>
      <c r="C632" s="636" t="s">
        <v>322</v>
      </c>
      <c r="D632" s="636" t="s">
        <v>91</v>
      </c>
      <c r="E632" s="636"/>
      <c r="F632" s="618"/>
      <c r="G632" s="622">
        <f>G633</f>
        <v>44643.1</v>
      </c>
      <c r="H632" s="622">
        <f t="shared" si="111"/>
        <v>42512.1</v>
      </c>
      <c r="I632" s="623">
        <f t="shared" si="111"/>
        <v>42512.1</v>
      </c>
    </row>
    <row r="633" spans="1:9" s="51" customFormat="1" ht="12.75">
      <c r="A633" s="609">
        <v>616</v>
      </c>
      <c r="B633" s="539" t="s">
        <v>203</v>
      </c>
      <c r="C633" s="636" t="s">
        <v>322</v>
      </c>
      <c r="D633" s="636" t="s">
        <v>204</v>
      </c>
      <c r="E633" s="636"/>
      <c r="F633" s="618"/>
      <c r="G633" s="622">
        <f>G634</f>
        <v>44643.1</v>
      </c>
      <c r="H633" s="622">
        <f t="shared" si="111"/>
        <v>42512.1</v>
      </c>
      <c r="I633" s="623">
        <f t="shared" si="111"/>
        <v>42512.1</v>
      </c>
    </row>
    <row r="634" spans="1:9" s="51" customFormat="1" ht="25.5">
      <c r="A634" s="609">
        <v>617</v>
      </c>
      <c r="B634" s="634" t="s">
        <v>291</v>
      </c>
      <c r="C634" s="636" t="s">
        <v>322</v>
      </c>
      <c r="D634" s="636" t="s">
        <v>204</v>
      </c>
      <c r="E634" s="636" t="s">
        <v>26</v>
      </c>
      <c r="F634" s="618" t="s">
        <v>8</v>
      </c>
      <c r="G634" s="622">
        <f>G635</f>
        <v>44643.1</v>
      </c>
      <c r="H634" s="622">
        <f t="shared" si="111"/>
        <v>42512.1</v>
      </c>
      <c r="I634" s="623">
        <f t="shared" si="111"/>
        <v>42512.1</v>
      </c>
    </row>
    <row r="635" spans="1:9" s="51" customFormat="1" ht="25.5">
      <c r="A635" s="609">
        <v>618</v>
      </c>
      <c r="B635" s="634" t="s">
        <v>201</v>
      </c>
      <c r="C635" s="636" t="s">
        <v>322</v>
      </c>
      <c r="D635" s="636" t="s">
        <v>204</v>
      </c>
      <c r="E635" s="636" t="s">
        <v>26</v>
      </c>
      <c r="F635" s="618" t="s">
        <v>11</v>
      </c>
      <c r="G635" s="622">
        <v>44643.1</v>
      </c>
      <c r="H635" s="622">
        <v>42512.1</v>
      </c>
      <c r="I635" s="623">
        <v>42512.1</v>
      </c>
    </row>
    <row r="636" spans="1:9" s="51" customFormat="1" ht="63.75">
      <c r="A636" s="609">
        <v>619</v>
      </c>
      <c r="B636" s="539" t="s">
        <v>327</v>
      </c>
      <c r="C636" s="636" t="s">
        <v>324</v>
      </c>
      <c r="D636" s="636"/>
      <c r="E636" s="636"/>
      <c r="F636" s="618"/>
      <c r="G636" s="622">
        <f aca="true" t="shared" si="112" ref="G636:I639">G637</f>
        <v>33061.63300000001</v>
      </c>
      <c r="H636" s="622">
        <f t="shared" si="112"/>
        <v>31912.035</v>
      </c>
      <c r="I636" s="623">
        <f t="shared" si="112"/>
        <v>31745.035</v>
      </c>
    </row>
    <row r="637" spans="1:9" s="51" customFormat="1" ht="12.75">
      <c r="A637" s="609">
        <v>620</v>
      </c>
      <c r="B637" s="626" t="s">
        <v>202</v>
      </c>
      <c r="C637" s="636" t="s">
        <v>324</v>
      </c>
      <c r="D637" s="636" t="s">
        <v>91</v>
      </c>
      <c r="E637" s="636"/>
      <c r="F637" s="618"/>
      <c r="G637" s="622">
        <f t="shared" si="112"/>
        <v>33061.63300000001</v>
      </c>
      <c r="H637" s="622">
        <f t="shared" si="112"/>
        <v>31912.035</v>
      </c>
      <c r="I637" s="623">
        <f t="shared" si="112"/>
        <v>31745.035</v>
      </c>
    </row>
    <row r="638" spans="1:9" s="51" customFormat="1" ht="12.75">
      <c r="A638" s="609">
        <v>621</v>
      </c>
      <c r="B638" s="539" t="s">
        <v>106</v>
      </c>
      <c r="C638" s="636" t="s">
        <v>324</v>
      </c>
      <c r="D638" s="636" t="s">
        <v>205</v>
      </c>
      <c r="E638" s="636"/>
      <c r="F638" s="618"/>
      <c r="G638" s="622">
        <f t="shared" si="112"/>
        <v>33061.63300000001</v>
      </c>
      <c r="H638" s="622">
        <f t="shared" si="112"/>
        <v>31912.035</v>
      </c>
      <c r="I638" s="623">
        <f t="shared" si="112"/>
        <v>31745.035</v>
      </c>
    </row>
    <row r="639" spans="1:9" s="51" customFormat="1" ht="25.5">
      <c r="A639" s="609">
        <v>622</v>
      </c>
      <c r="B639" s="634" t="s">
        <v>291</v>
      </c>
      <c r="C639" s="636" t="s">
        <v>324</v>
      </c>
      <c r="D639" s="636" t="s">
        <v>205</v>
      </c>
      <c r="E639" s="636" t="s">
        <v>26</v>
      </c>
      <c r="F639" s="618" t="s">
        <v>8</v>
      </c>
      <c r="G639" s="622">
        <f t="shared" si="112"/>
        <v>33061.63300000001</v>
      </c>
      <c r="H639" s="622">
        <f t="shared" si="112"/>
        <v>31912.035</v>
      </c>
      <c r="I639" s="623">
        <f t="shared" si="112"/>
        <v>31745.035</v>
      </c>
    </row>
    <row r="640" spans="1:9" s="51" customFormat="1" ht="12.75">
      <c r="A640" s="609">
        <v>623</v>
      </c>
      <c r="B640" s="634" t="s">
        <v>323</v>
      </c>
      <c r="C640" s="636" t="s">
        <v>324</v>
      </c>
      <c r="D640" s="636" t="s">
        <v>205</v>
      </c>
      <c r="E640" s="636" t="s">
        <v>26</v>
      </c>
      <c r="F640" s="618" t="s">
        <v>109</v>
      </c>
      <c r="G640" s="622">
        <f>30990.043+811.553+180.738+831.442+247.857</f>
        <v>33061.63300000001</v>
      </c>
      <c r="H640" s="622">
        <v>31912.035</v>
      </c>
      <c r="I640" s="623">
        <v>31745.035</v>
      </c>
    </row>
    <row r="641" spans="1:9" s="51" customFormat="1" ht="76.5">
      <c r="A641" s="609">
        <v>624</v>
      </c>
      <c r="B641" s="539" t="s">
        <v>962</v>
      </c>
      <c r="C641" s="636" t="s">
        <v>963</v>
      </c>
      <c r="D641" s="636"/>
      <c r="E641" s="636"/>
      <c r="F641" s="618"/>
      <c r="G641" s="622">
        <f aca="true" t="shared" si="113" ref="G641:I642">G642</f>
        <v>6168.709999999999</v>
      </c>
      <c r="H641" s="622">
        <f t="shared" si="113"/>
        <v>0</v>
      </c>
      <c r="I641" s="623">
        <f t="shared" si="113"/>
        <v>0</v>
      </c>
    </row>
    <row r="642" spans="1:9" s="51" customFormat="1" ht="12.75">
      <c r="A642" s="609">
        <v>625</v>
      </c>
      <c r="B642" s="626" t="s">
        <v>202</v>
      </c>
      <c r="C642" s="636" t="s">
        <v>963</v>
      </c>
      <c r="D642" s="636" t="s">
        <v>91</v>
      </c>
      <c r="E642" s="636"/>
      <c r="F642" s="618"/>
      <c r="G642" s="622">
        <f t="shared" si="113"/>
        <v>6168.709999999999</v>
      </c>
      <c r="H642" s="622">
        <f t="shared" si="113"/>
        <v>0</v>
      </c>
      <c r="I642" s="623">
        <f t="shared" si="113"/>
        <v>0</v>
      </c>
    </row>
    <row r="643" spans="1:9" s="51" customFormat="1" ht="12.75">
      <c r="A643" s="609">
        <v>626</v>
      </c>
      <c r="B643" s="539" t="s">
        <v>106</v>
      </c>
      <c r="C643" s="636" t="s">
        <v>963</v>
      </c>
      <c r="D643" s="636" t="s">
        <v>205</v>
      </c>
      <c r="E643" s="636"/>
      <c r="F643" s="618"/>
      <c r="G643" s="622">
        <f>G644+G646</f>
        <v>6168.709999999999</v>
      </c>
      <c r="H643" s="622">
        <f>H644</f>
        <v>0</v>
      </c>
      <c r="I643" s="623">
        <f>I644</f>
        <v>0</v>
      </c>
    </row>
    <row r="644" spans="1:9" s="51" customFormat="1" ht="12.75">
      <c r="A644" s="609">
        <v>627</v>
      </c>
      <c r="B644" s="624" t="s">
        <v>224</v>
      </c>
      <c r="C644" s="636" t="s">
        <v>963</v>
      </c>
      <c r="D644" s="636" t="s">
        <v>205</v>
      </c>
      <c r="E644" s="636" t="s">
        <v>112</v>
      </c>
      <c r="F644" s="618" t="s">
        <v>8</v>
      </c>
      <c r="G644" s="622">
        <f>G645</f>
        <v>1518.02</v>
      </c>
      <c r="H644" s="622">
        <f>H645</f>
        <v>0</v>
      </c>
      <c r="I644" s="623">
        <f>I645</f>
        <v>0</v>
      </c>
    </row>
    <row r="645" spans="1:9" s="51" customFormat="1" ht="12.75">
      <c r="A645" s="609">
        <v>628</v>
      </c>
      <c r="B645" s="624" t="s">
        <v>16</v>
      </c>
      <c r="C645" s="636" t="s">
        <v>963</v>
      </c>
      <c r="D645" s="636" t="s">
        <v>205</v>
      </c>
      <c r="E645" s="636" t="s">
        <v>112</v>
      </c>
      <c r="F645" s="618" t="s">
        <v>11</v>
      </c>
      <c r="G645" s="622">
        <v>1518.02</v>
      </c>
      <c r="H645" s="622">
        <v>0</v>
      </c>
      <c r="I645" s="623">
        <v>0</v>
      </c>
    </row>
    <row r="646" spans="1:9" s="51" customFormat="1" ht="25.5">
      <c r="A646" s="609">
        <v>629</v>
      </c>
      <c r="B646" s="634" t="s">
        <v>291</v>
      </c>
      <c r="C646" s="636" t="s">
        <v>963</v>
      </c>
      <c r="D646" s="636" t="s">
        <v>205</v>
      </c>
      <c r="E646" s="636" t="s">
        <v>26</v>
      </c>
      <c r="F646" s="618" t="s">
        <v>8</v>
      </c>
      <c r="G646" s="622">
        <f>G647</f>
        <v>4650.69</v>
      </c>
      <c r="H646" s="622">
        <f>H647</f>
        <v>0</v>
      </c>
      <c r="I646" s="623">
        <f>I647</f>
        <v>0</v>
      </c>
    </row>
    <row r="647" spans="1:9" s="51" customFormat="1" ht="12.75">
      <c r="A647" s="609">
        <v>630</v>
      </c>
      <c r="B647" s="634" t="s">
        <v>323</v>
      </c>
      <c r="C647" s="636" t="s">
        <v>963</v>
      </c>
      <c r="D647" s="636" t="s">
        <v>205</v>
      </c>
      <c r="E647" s="636" t="s">
        <v>26</v>
      </c>
      <c r="F647" s="618" t="s">
        <v>109</v>
      </c>
      <c r="G647" s="622">
        <v>4650.69</v>
      </c>
      <c r="H647" s="622">
        <v>0</v>
      </c>
      <c r="I647" s="623">
        <v>0</v>
      </c>
    </row>
    <row r="648" spans="1:9" s="51" customFormat="1" ht="102">
      <c r="A648" s="609">
        <v>631</v>
      </c>
      <c r="B648" s="512" t="s">
        <v>958</v>
      </c>
      <c r="C648" s="499" t="s">
        <v>959</v>
      </c>
      <c r="D648" s="499"/>
      <c r="E648" s="487"/>
      <c r="F648" s="648"/>
      <c r="G648" s="507">
        <f>G649</f>
        <v>4430.8488</v>
      </c>
      <c r="H648" s="622">
        <v>0</v>
      </c>
      <c r="I648" s="623">
        <v>0</v>
      </c>
    </row>
    <row r="649" spans="1:9" s="51" customFormat="1" ht="12.75">
      <c r="A649" s="609">
        <v>632</v>
      </c>
      <c r="B649" s="509" t="s">
        <v>202</v>
      </c>
      <c r="C649" s="499" t="s">
        <v>959</v>
      </c>
      <c r="D649" s="499" t="s">
        <v>91</v>
      </c>
      <c r="E649" s="487"/>
      <c r="F649" s="648"/>
      <c r="G649" s="507">
        <f>G650</f>
        <v>4430.8488</v>
      </c>
      <c r="H649" s="622">
        <v>0</v>
      </c>
      <c r="I649" s="623">
        <v>0</v>
      </c>
    </row>
    <row r="650" spans="1:9" s="51" customFormat="1" ht="12.75">
      <c r="A650" s="609">
        <v>633</v>
      </c>
      <c r="B650" s="509" t="s">
        <v>106</v>
      </c>
      <c r="C650" s="499" t="s">
        <v>959</v>
      </c>
      <c r="D650" s="499" t="s">
        <v>205</v>
      </c>
      <c r="E650" s="487"/>
      <c r="F650" s="648"/>
      <c r="G650" s="507">
        <f>G651</f>
        <v>4430.8488</v>
      </c>
      <c r="H650" s="622">
        <v>0</v>
      </c>
      <c r="I650" s="623">
        <v>0</v>
      </c>
    </row>
    <row r="651" spans="1:9" s="51" customFormat="1" ht="12.75">
      <c r="A651" s="609">
        <v>634</v>
      </c>
      <c r="B651" s="497" t="s">
        <v>69</v>
      </c>
      <c r="C651" s="499" t="s">
        <v>959</v>
      </c>
      <c r="D651" s="499" t="s">
        <v>205</v>
      </c>
      <c r="E651" s="636" t="s">
        <v>116</v>
      </c>
      <c r="F651" s="618" t="s">
        <v>8</v>
      </c>
      <c r="G651" s="622">
        <f>G652</f>
        <v>4430.8488</v>
      </c>
      <c r="H651" s="622">
        <v>0</v>
      </c>
      <c r="I651" s="623">
        <v>0</v>
      </c>
    </row>
    <row r="652" spans="1:9" s="51" customFormat="1" ht="12.75">
      <c r="A652" s="609">
        <v>635</v>
      </c>
      <c r="B652" s="509" t="s">
        <v>126</v>
      </c>
      <c r="C652" s="499" t="s">
        <v>959</v>
      </c>
      <c r="D652" s="499" t="s">
        <v>205</v>
      </c>
      <c r="E652" s="636" t="s">
        <v>116</v>
      </c>
      <c r="F652" s="618" t="s">
        <v>112</v>
      </c>
      <c r="G652" s="507">
        <v>4430.8488</v>
      </c>
      <c r="H652" s="622">
        <v>0</v>
      </c>
      <c r="I652" s="623">
        <v>0</v>
      </c>
    </row>
    <row r="653" spans="1:9" s="51" customFormat="1" ht="76.5">
      <c r="A653" s="609">
        <v>636</v>
      </c>
      <c r="B653" s="539" t="s">
        <v>792</v>
      </c>
      <c r="C653" s="636" t="s">
        <v>793</v>
      </c>
      <c r="D653" s="636"/>
      <c r="E653" s="636"/>
      <c r="F653" s="618"/>
      <c r="G653" s="622">
        <f aca="true" t="shared" si="114" ref="G653:I656">G654</f>
        <v>1454.6</v>
      </c>
      <c r="H653" s="622">
        <f t="shared" si="114"/>
        <v>0</v>
      </c>
      <c r="I653" s="623">
        <f t="shared" si="114"/>
        <v>0</v>
      </c>
    </row>
    <row r="654" spans="1:9" s="51" customFormat="1" ht="12.75">
      <c r="A654" s="609">
        <v>637</v>
      </c>
      <c r="B654" s="626" t="s">
        <v>202</v>
      </c>
      <c r="C654" s="636" t="s">
        <v>793</v>
      </c>
      <c r="D654" s="636" t="s">
        <v>91</v>
      </c>
      <c r="E654" s="636"/>
      <c r="F654" s="618"/>
      <c r="G654" s="622">
        <f t="shared" si="114"/>
        <v>1454.6</v>
      </c>
      <c r="H654" s="622">
        <f t="shared" si="114"/>
        <v>0</v>
      </c>
      <c r="I654" s="623">
        <f t="shared" si="114"/>
        <v>0</v>
      </c>
    </row>
    <row r="655" spans="1:9" s="51" customFormat="1" ht="12.75">
      <c r="A655" s="609">
        <v>638</v>
      </c>
      <c r="B655" s="539" t="s">
        <v>106</v>
      </c>
      <c r="C655" s="636" t="s">
        <v>793</v>
      </c>
      <c r="D655" s="636" t="s">
        <v>205</v>
      </c>
      <c r="E655" s="636"/>
      <c r="F655" s="618"/>
      <c r="G655" s="622">
        <f t="shared" si="114"/>
        <v>1454.6</v>
      </c>
      <c r="H655" s="622">
        <f t="shared" si="114"/>
        <v>0</v>
      </c>
      <c r="I655" s="623">
        <f t="shared" si="114"/>
        <v>0</v>
      </c>
    </row>
    <row r="656" spans="1:9" s="51" customFormat="1" ht="12.75">
      <c r="A656" s="609">
        <v>639</v>
      </c>
      <c r="B656" s="624" t="s">
        <v>100</v>
      </c>
      <c r="C656" s="636" t="s">
        <v>793</v>
      </c>
      <c r="D656" s="636" t="s">
        <v>205</v>
      </c>
      <c r="E656" s="636" t="s">
        <v>155</v>
      </c>
      <c r="F656" s="618" t="s">
        <v>8</v>
      </c>
      <c r="G656" s="622">
        <f t="shared" si="114"/>
        <v>1454.6</v>
      </c>
      <c r="H656" s="622">
        <f t="shared" si="114"/>
        <v>0</v>
      </c>
      <c r="I656" s="623">
        <f t="shared" si="114"/>
        <v>0</v>
      </c>
    </row>
    <row r="657" spans="1:9" s="51" customFormat="1" ht="12.75">
      <c r="A657" s="609">
        <v>640</v>
      </c>
      <c r="B657" s="634" t="s">
        <v>696</v>
      </c>
      <c r="C657" s="636" t="s">
        <v>793</v>
      </c>
      <c r="D657" s="636" t="s">
        <v>205</v>
      </c>
      <c r="E657" s="636" t="s">
        <v>155</v>
      </c>
      <c r="F657" s="618" t="s">
        <v>109</v>
      </c>
      <c r="G657" s="622">
        <v>1454.6</v>
      </c>
      <c r="H657" s="622">
        <v>0</v>
      </c>
      <c r="I657" s="623">
        <v>0</v>
      </c>
    </row>
    <row r="658" spans="1:9" s="51" customFormat="1" ht="63.75">
      <c r="A658" s="609">
        <v>641</v>
      </c>
      <c r="B658" s="634" t="s">
        <v>887</v>
      </c>
      <c r="C658" s="636" t="s">
        <v>321</v>
      </c>
      <c r="D658" s="636"/>
      <c r="E658" s="636"/>
      <c r="F658" s="618"/>
      <c r="G658" s="622">
        <f>G659</f>
        <v>3357</v>
      </c>
      <c r="H658" s="622">
        <f aca="true" t="shared" si="115" ref="H658:I666">H659</f>
        <v>3450.3</v>
      </c>
      <c r="I658" s="623">
        <f t="shared" si="115"/>
        <v>3551.8</v>
      </c>
    </row>
    <row r="659" spans="1:9" s="51" customFormat="1" ht="12.75">
      <c r="A659" s="609">
        <v>642</v>
      </c>
      <c r="B659" s="626" t="s">
        <v>202</v>
      </c>
      <c r="C659" s="636" t="s">
        <v>321</v>
      </c>
      <c r="D659" s="636" t="s">
        <v>91</v>
      </c>
      <c r="E659" s="636"/>
      <c r="F659" s="618"/>
      <c r="G659" s="622">
        <f>G660</f>
        <v>3357</v>
      </c>
      <c r="H659" s="622">
        <f t="shared" si="115"/>
        <v>3450.3</v>
      </c>
      <c r="I659" s="623">
        <f t="shared" si="115"/>
        <v>3551.8</v>
      </c>
    </row>
    <row r="660" spans="1:9" s="51" customFormat="1" ht="12.75">
      <c r="A660" s="609">
        <v>643</v>
      </c>
      <c r="B660" s="634" t="s">
        <v>320</v>
      </c>
      <c r="C660" s="636" t="s">
        <v>321</v>
      </c>
      <c r="D660" s="636" t="s">
        <v>325</v>
      </c>
      <c r="E660" s="636"/>
      <c r="F660" s="618"/>
      <c r="G660" s="651">
        <f>G661</f>
        <v>3357</v>
      </c>
      <c r="H660" s="651">
        <f t="shared" si="115"/>
        <v>3450.3</v>
      </c>
      <c r="I660" s="652">
        <f t="shared" si="115"/>
        <v>3551.8</v>
      </c>
    </row>
    <row r="661" spans="1:9" s="51" customFormat="1" ht="12.75">
      <c r="A661" s="609">
        <v>644</v>
      </c>
      <c r="B661" s="634" t="s">
        <v>71</v>
      </c>
      <c r="C661" s="636" t="s">
        <v>321</v>
      </c>
      <c r="D661" s="636" t="s">
        <v>325</v>
      </c>
      <c r="E661" s="636" t="s">
        <v>151</v>
      </c>
      <c r="F661" s="618" t="s">
        <v>8</v>
      </c>
      <c r="G661" s="651">
        <f>G662</f>
        <v>3357</v>
      </c>
      <c r="H661" s="651">
        <f t="shared" si="115"/>
        <v>3450.3</v>
      </c>
      <c r="I661" s="652">
        <f t="shared" si="115"/>
        <v>3551.8</v>
      </c>
    </row>
    <row r="662" spans="1:9" s="51" customFormat="1" ht="12.75">
      <c r="A662" s="609">
        <v>645</v>
      </c>
      <c r="B662" s="626" t="s">
        <v>59</v>
      </c>
      <c r="C662" s="636" t="s">
        <v>321</v>
      </c>
      <c r="D662" s="636" t="s">
        <v>325</v>
      </c>
      <c r="E662" s="636" t="s">
        <v>151</v>
      </c>
      <c r="F662" s="618" t="s">
        <v>109</v>
      </c>
      <c r="G662" s="651">
        <v>3357</v>
      </c>
      <c r="H662" s="651">
        <v>3450.3</v>
      </c>
      <c r="I662" s="652">
        <v>3551.8</v>
      </c>
    </row>
    <row r="663" spans="1:9" s="51" customFormat="1" ht="76.5">
      <c r="A663" s="609">
        <v>646</v>
      </c>
      <c r="B663" s="634" t="s">
        <v>964</v>
      </c>
      <c r="C663" s="636" t="s">
        <v>1083</v>
      </c>
      <c r="D663" s="636"/>
      <c r="E663" s="636"/>
      <c r="F663" s="618"/>
      <c r="G663" s="622">
        <f>G664</f>
        <v>300</v>
      </c>
      <c r="H663" s="622">
        <f t="shared" si="115"/>
        <v>0</v>
      </c>
      <c r="I663" s="623">
        <f t="shared" si="115"/>
        <v>0</v>
      </c>
    </row>
    <row r="664" spans="1:9" s="51" customFormat="1" ht="12.75">
      <c r="A664" s="609">
        <v>647</v>
      </c>
      <c r="B664" s="626" t="s">
        <v>202</v>
      </c>
      <c r="C664" s="636" t="s">
        <v>1083</v>
      </c>
      <c r="D664" s="636" t="s">
        <v>91</v>
      </c>
      <c r="E664" s="636"/>
      <c r="F664" s="618"/>
      <c r="G664" s="622">
        <f>G665</f>
        <v>300</v>
      </c>
      <c r="H664" s="622">
        <f t="shared" si="115"/>
        <v>0</v>
      </c>
      <c r="I664" s="623">
        <f t="shared" si="115"/>
        <v>0</v>
      </c>
    </row>
    <row r="665" spans="1:9" s="51" customFormat="1" ht="12.75">
      <c r="A665" s="609">
        <v>648</v>
      </c>
      <c r="B665" s="539" t="s">
        <v>106</v>
      </c>
      <c r="C665" s="636" t="s">
        <v>1083</v>
      </c>
      <c r="D665" s="636" t="s">
        <v>205</v>
      </c>
      <c r="E665" s="636"/>
      <c r="F665" s="618"/>
      <c r="G665" s="651">
        <f>G666</f>
        <v>300</v>
      </c>
      <c r="H665" s="651">
        <f t="shared" si="115"/>
        <v>0</v>
      </c>
      <c r="I665" s="652">
        <f t="shared" si="115"/>
        <v>0</v>
      </c>
    </row>
    <row r="666" spans="1:9" s="51" customFormat="1" ht="12.75">
      <c r="A666" s="609">
        <v>649</v>
      </c>
      <c r="B666" s="624" t="s">
        <v>47</v>
      </c>
      <c r="C666" s="636" t="s">
        <v>1083</v>
      </c>
      <c r="D666" s="636" t="s">
        <v>205</v>
      </c>
      <c r="E666" s="636" t="s">
        <v>39</v>
      </c>
      <c r="F666" s="618" t="s">
        <v>8</v>
      </c>
      <c r="G666" s="651">
        <f>G667</f>
        <v>300</v>
      </c>
      <c r="H666" s="651">
        <f t="shared" si="115"/>
        <v>0</v>
      </c>
      <c r="I666" s="652">
        <f t="shared" si="115"/>
        <v>0</v>
      </c>
    </row>
    <row r="667" spans="1:9" s="51" customFormat="1" ht="12.75">
      <c r="A667" s="609">
        <v>650</v>
      </c>
      <c r="B667" s="624" t="s">
        <v>23</v>
      </c>
      <c r="C667" s="636" t="s">
        <v>1083</v>
      </c>
      <c r="D667" s="636" t="s">
        <v>205</v>
      </c>
      <c r="E667" s="636" t="s">
        <v>39</v>
      </c>
      <c r="F667" s="618" t="s">
        <v>151</v>
      </c>
      <c r="G667" s="651">
        <v>300</v>
      </c>
      <c r="H667" s="651">
        <v>0</v>
      </c>
      <c r="I667" s="652">
        <v>0</v>
      </c>
    </row>
    <row r="668" spans="1:9" s="51" customFormat="1" ht="76.5">
      <c r="A668" s="609">
        <v>651</v>
      </c>
      <c r="B668" s="634" t="s">
        <v>892</v>
      </c>
      <c r="C668" s="636" t="s">
        <v>319</v>
      </c>
      <c r="D668" s="636"/>
      <c r="E668" s="618"/>
      <c r="F668" s="636"/>
      <c r="G668" s="622">
        <f>G669</f>
        <v>139.9</v>
      </c>
      <c r="H668" s="622">
        <f aca="true" t="shared" si="116" ref="H668:I671">H669</f>
        <v>139.9</v>
      </c>
      <c r="I668" s="623">
        <f t="shared" si="116"/>
        <v>139.9</v>
      </c>
    </row>
    <row r="669" spans="1:9" s="51" customFormat="1" ht="12.75">
      <c r="A669" s="609">
        <v>652</v>
      </c>
      <c r="B669" s="626" t="s">
        <v>202</v>
      </c>
      <c r="C669" s="636" t="s">
        <v>319</v>
      </c>
      <c r="D669" s="636" t="s">
        <v>91</v>
      </c>
      <c r="E669" s="618"/>
      <c r="F669" s="636"/>
      <c r="G669" s="622">
        <f>G670</f>
        <v>139.9</v>
      </c>
      <c r="H669" s="622">
        <f t="shared" si="116"/>
        <v>139.9</v>
      </c>
      <c r="I669" s="623">
        <f t="shared" si="116"/>
        <v>139.9</v>
      </c>
    </row>
    <row r="670" spans="1:9" s="51" customFormat="1" ht="12.75">
      <c r="A670" s="609">
        <v>653</v>
      </c>
      <c r="B670" s="634" t="s">
        <v>320</v>
      </c>
      <c r="C670" s="636" t="s">
        <v>319</v>
      </c>
      <c r="D670" s="636" t="s">
        <v>325</v>
      </c>
      <c r="E670" s="618"/>
      <c r="F670" s="636"/>
      <c r="G670" s="622">
        <f>G671</f>
        <v>139.9</v>
      </c>
      <c r="H670" s="622">
        <f t="shared" si="116"/>
        <v>139.9</v>
      </c>
      <c r="I670" s="623">
        <f t="shared" si="116"/>
        <v>139.9</v>
      </c>
    </row>
    <row r="671" spans="1:9" s="51" customFormat="1" ht="12.75">
      <c r="A671" s="609">
        <v>654</v>
      </c>
      <c r="B671" s="624" t="s">
        <v>42</v>
      </c>
      <c r="C671" s="636" t="s">
        <v>319</v>
      </c>
      <c r="D671" s="636" t="s">
        <v>325</v>
      </c>
      <c r="E671" s="618" t="s">
        <v>11</v>
      </c>
      <c r="F671" s="636" t="s">
        <v>8</v>
      </c>
      <c r="G671" s="622">
        <f>G672</f>
        <v>139.9</v>
      </c>
      <c r="H671" s="622">
        <f t="shared" si="116"/>
        <v>139.9</v>
      </c>
      <c r="I671" s="623">
        <f t="shared" si="116"/>
        <v>139.9</v>
      </c>
    </row>
    <row r="672" spans="1:9" s="51" customFormat="1" ht="12.75">
      <c r="A672" s="609">
        <v>655</v>
      </c>
      <c r="B672" s="626" t="s">
        <v>27</v>
      </c>
      <c r="C672" s="636" t="s">
        <v>319</v>
      </c>
      <c r="D672" s="636" t="s">
        <v>325</v>
      </c>
      <c r="E672" s="618" t="s">
        <v>11</v>
      </c>
      <c r="F672" s="636" t="s">
        <v>70</v>
      </c>
      <c r="G672" s="622">
        <v>139.9</v>
      </c>
      <c r="H672" s="622">
        <v>139.9</v>
      </c>
      <c r="I672" s="623">
        <v>139.9</v>
      </c>
    </row>
    <row r="673" spans="1:9" s="51" customFormat="1" ht="76.5">
      <c r="A673" s="609">
        <v>656</v>
      </c>
      <c r="B673" s="539" t="s">
        <v>1056</v>
      </c>
      <c r="C673" s="636" t="s">
        <v>1055</v>
      </c>
      <c r="D673" s="636"/>
      <c r="E673" s="636"/>
      <c r="F673" s="618"/>
      <c r="G673" s="622">
        <f aca="true" t="shared" si="117" ref="G673:I676">G674</f>
        <v>125.3</v>
      </c>
      <c r="H673" s="622">
        <f t="shared" si="117"/>
        <v>0</v>
      </c>
      <c r="I673" s="623">
        <f t="shared" si="117"/>
        <v>0</v>
      </c>
    </row>
    <row r="674" spans="1:9" s="51" customFormat="1" ht="12.75">
      <c r="A674" s="609">
        <v>657</v>
      </c>
      <c r="B674" s="626" t="s">
        <v>202</v>
      </c>
      <c r="C674" s="636" t="s">
        <v>1055</v>
      </c>
      <c r="D674" s="636" t="s">
        <v>91</v>
      </c>
      <c r="E674" s="636"/>
      <c r="F674" s="618"/>
      <c r="G674" s="622">
        <f t="shared" si="117"/>
        <v>125.3</v>
      </c>
      <c r="H674" s="622">
        <f t="shared" si="117"/>
        <v>0</v>
      </c>
      <c r="I674" s="623">
        <f t="shared" si="117"/>
        <v>0</v>
      </c>
    </row>
    <row r="675" spans="1:9" s="51" customFormat="1" ht="12.75">
      <c r="A675" s="609">
        <v>658</v>
      </c>
      <c r="B675" s="539" t="s">
        <v>106</v>
      </c>
      <c r="C675" s="636" t="s">
        <v>1055</v>
      </c>
      <c r="D675" s="636" t="s">
        <v>205</v>
      </c>
      <c r="E675" s="636"/>
      <c r="F675" s="618"/>
      <c r="G675" s="622">
        <f t="shared" si="117"/>
        <v>125.3</v>
      </c>
      <c r="H675" s="622">
        <f t="shared" si="117"/>
        <v>0</v>
      </c>
      <c r="I675" s="623">
        <f t="shared" si="117"/>
        <v>0</v>
      </c>
    </row>
    <row r="676" spans="1:9" s="51" customFormat="1" ht="25.5">
      <c r="A676" s="609">
        <v>659</v>
      </c>
      <c r="B676" s="634" t="s">
        <v>291</v>
      </c>
      <c r="C676" s="636" t="s">
        <v>1055</v>
      </c>
      <c r="D676" s="636" t="s">
        <v>205</v>
      </c>
      <c r="E676" s="636" t="s">
        <v>26</v>
      </c>
      <c r="F676" s="618" t="s">
        <v>8</v>
      </c>
      <c r="G676" s="622">
        <f t="shared" si="117"/>
        <v>125.3</v>
      </c>
      <c r="H676" s="622">
        <f t="shared" si="117"/>
        <v>0</v>
      </c>
      <c r="I676" s="623">
        <f t="shared" si="117"/>
        <v>0</v>
      </c>
    </row>
    <row r="677" spans="1:9" s="51" customFormat="1" ht="17.25" customHeight="1">
      <c r="A677" s="609">
        <v>660</v>
      </c>
      <c r="B677" s="634" t="s">
        <v>323</v>
      </c>
      <c r="C677" s="636" t="s">
        <v>1055</v>
      </c>
      <c r="D677" s="636" t="s">
        <v>205</v>
      </c>
      <c r="E677" s="636" t="s">
        <v>26</v>
      </c>
      <c r="F677" s="618" t="s">
        <v>109</v>
      </c>
      <c r="G677" s="622">
        <v>125.3</v>
      </c>
      <c r="H677" s="622">
        <v>0</v>
      </c>
      <c r="I677" s="623">
        <v>0</v>
      </c>
    </row>
    <row r="678" spans="1:9" s="51" customFormat="1" ht="63.75">
      <c r="A678" s="609">
        <v>661</v>
      </c>
      <c r="B678" s="539" t="s">
        <v>956</v>
      </c>
      <c r="C678" s="636" t="s">
        <v>957</v>
      </c>
      <c r="D678" s="636"/>
      <c r="E678" s="618"/>
      <c r="F678" s="629"/>
      <c r="G678" s="651">
        <f>G679+G683</f>
        <v>480.40000000000003</v>
      </c>
      <c r="H678" s="651">
        <f>H679+H683</f>
        <v>480.40000000000003</v>
      </c>
      <c r="I678" s="652">
        <f>I679+I683</f>
        <v>480.40000000000003</v>
      </c>
    </row>
    <row r="679" spans="1:9" s="51" customFormat="1" ht="12.75">
      <c r="A679" s="609">
        <v>662</v>
      </c>
      <c r="B679" s="634" t="s">
        <v>202</v>
      </c>
      <c r="C679" s="636" t="s">
        <v>957</v>
      </c>
      <c r="D679" s="636" t="s">
        <v>91</v>
      </c>
      <c r="E679" s="618"/>
      <c r="F679" s="629"/>
      <c r="G679" s="651">
        <f>G680</f>
        <v>456.1</v>
      </c>
      <c r="H679" s="651">
        <f aca="true" t="shared" si="118" ref="H679:I685">H680</f>
        <v>456.1</v>
      </c>
      <c r="I679" s="652">
        <f t="shared" si="118"/>
        <v>456.1</v>
      </c>
    </row>
    <row r="680" spans="1:9" s="51" customFormat="1" ht="12.75">
      <c r="A680" s="609">
        <v>663</v>
      </c>
      <c r="B680" s="634" t="s">
        <v>106</v>
      </c>
      <c r="C680" s="636" t="s">
        <v>957</v>
      </c>
      <c r="D680" s="636" t="s">
        <v>205</v>
      </c>
      <c r="E680" s="618"/>
      <c r="F680" s="629"/>
      <c r="G680" s="651">
        <f>G681</f>
        <v>456.1</v>
      </c>
      <c r="H680" s="651">
        <f t="shared" si="118"/>
        <v>456.1</v>
      </c>
      <c r="I680" s="652">
        <f t="shared" si="118"/>
        <v>456.1</v>
      </c>
    </row>
    <row r="681" spans="1:9" s="51" customFormat="1" ht="12.75">
      <c r="A681" s="609">
        <v>664</v>
      </c>
      <c r="B681" s="497" t="s">
        <v>67</v>
      </c>
      <c r="C681" s="636" t="s">
        <v>957</v>
      </c>
      <c r="D681" s="636" t="s">
        <v>205</v>
      </c>
      <c r="E681" s="618" t="s">
        <v>109</v>
      </c>
      <c r="F681" s="636" t="s">
        <v>8</v>
      </c>
      <c r="G681" s="622">
        <f>G682</f>
        <v>456.1</v>
      </c>
      <c r="H681" s="622">
        <f t="shared" si="118"/>
        <v>456.1</v>
      </c>
      <c r="I681" s="623">
        <f t="shared" si="118"/>
        <v>456.1</v>
      </c>
    </row>
    <row r="682" spans="1:9" s="51" customFormat="1" ht="25.5">
      <c r="A682" s="609">
        <v>665</v>
      </c>
      <c r="B682" s="504" t="s">
        <v>788</v>
      </c>
      <c r="C682" s="636" t="s">
        <v>957</v>
      </c>
      <c r="D682" s="636" t="s">
        <v>205</v>
      </c>
      <c r="E682" s="618" t="s">
        <v>109</v>
      </c>
      <c r="F682" s="636" t="s">
        <v>130</v>
      </c>
      <c r="G682" s="622">
        <v>456.1</v>
      </c>
      <c r="H682" s="622">
        <v>456.1</v>
      </c>
      <c r="I682" s="623">
        <v>456.1</v>
      </c>
    </row>
    <row r="683" spans="1:9" s="51" customFormat="1" ht="12.75">
      <c r="A683" s="609">
        <v>666</v>
      </c>
      <c r="B683" s="626" t="s">
        <v>195</v>
      </c>
      <c r="C683" s="636" t="s">
        <v>957</v>
      </c>
      <c r="D683" s="636" t="s">
        <v>196</v>
      </c>
      <c r="E683" s="618"/>
      <c r="F683" s="629"/>
      <c r="G683" s="651">
        <f>G684</f>
        <v>24.3</v>
      </c>
      <c r="H683" s="651">
        <f t="shared" si="118"/>
        <v>24.3</v>
      </c>
      <c r="I683" s="652">
        <f t="shared" si="118"/>
        <v>24.3</v>
      </c>
    </row>
    <row r="684" spans="1:9" s="51" customFormat="1" ht="12.75">
      <c r="A684" s="609">
        <v>667</v>
      </c>
      <c r="B684" s="634" t="s">
        <v>199</v>
      </c>
      <c r="C684" s="636" t="s">
        <v>957</v>
      </c>
      <c r="D684" s="636" t="s">
        <v>200</v>
      </c>
      <c r="E684" s="618"/>
      <c r="F684" s="629"/>
      <c r="G684" s="651">
        <f>G685</f>
        <v>24.3</v>
      </c>
      <c r="H684" s="651">
        <f t="shared" si="118"/>
        <v>24.3</v>
      </c>
      <c r="I684" s="652">
        <f t="shared" si="118"/>
        <v>24.3</v>
      </c>
    </row>
    <row r="685" spans="1:9" s="51" customFormat="1" ht="12.75">
      <c r="A685" s="609">
        <v>668</v>
      </c>
      <c r="B685" s="497" t="s">
        <v>67</v>
      </c>
      <c r="C685" s="636" t="s">
        <v>957</v>
      </c>
      <c r="D685" s="636" t="s">
        <v>200</v>
      </c>
      <c r="E685" s="618" t="s">
        <v>109</v>
      </c>
      <c r="F685" s="636" t="s">
        <v>8</v>
      </c>
      <c r="G685" s="622">
        <f>G686</f>
        <v>24.3</v>
      </c>
      <c r="H685" s="622">
        <f t="shared" si="118"/>
        <v>24.3</v>
      </c>
      <c r="I685" s="623">
        <f t="shared" si="118"/>
        <v>24.3</v>
      </c>
    </row>
    <row r="686" spans="1:9" s="51" customFormat="1" ht="25.5">
      <c r="A686" s="609">
        <v>669</v>
      </c>
      <c r="B686" s="504" t="s">
        <v>788</v>
      </c>
      <c r="C686" s="636" t="s">
        <v>957</v>
      </c>
      <c r="D686" s="636" t="s">
        <v>200</v>
      </c>
      <c r="E686" s="618" t="s">
        <v>109</v>
      </c>
      <c r="F686" s="636" t="s">
        <v>130</v>
      </c>
      <c r="G686" s="622">
        <v>24.3</v>
      </c>
      <c r="H686" s="622">
        <v>24.3</v>
      </c>
      <c r="I686" s="623">
        <v>24.3</v>
      </c>
    </row>
    <row r="687" spans="1:9" s="51" customFormat="1" ht="78" customHeight="1">
      <c r="A687" s="609">
        <v>670</v>
      </c>
      <c r="B687" s="539" t="s">
        <v>1058</v>
      </c>
      <c r="C687" s="636" t="s">
        <v>1057</v>
      </c>
      <c r="D687" s="636"/>
      <c r="E687" s="636"/>
      <c r="F687" s="618"/>
      <c r="G687" s="622">
        <f aca="true" t="shared" si="119" ref="G687:I690">G688</f>
        <v>3748.234</v>
      </c>
      <c r="H687" s="622">
        <f t="shared" si="119"/>
        <v>0</v>
      </c>
      <c r="I687" s="623">
        <f t="shared" si="119"/>
        <v>0</v>
      </c>
    </row>
    <row r="688" spans="1:9" s="51" customFormat="1" ht="12.75">
      <c r="A688" s="609">
        <v>671</v>
      </c>
      <c r="B688" s="626" t="s">
        <v>202</v>
      </c>
      <c r="C688" s="636" t="s">
        <v>1057</v>
      </c>
      <c r="D688" s="636" t="s">
        <v>91</v>
      </c>
      <c r="E688" s="636"/>
      <c r="F688" s="618"/>
      <c r="G688" s="622">
        <f t="shared" si="119"/>
        <v>3748.234</v>
      </c>
      <c r="H688" s="622">
        <f t="shared" si="119"/>
        <v>0</v>
      </c>
      <c r="I688" s="623">
        <f t="shared" si="119"/>
        <v>0</v>
      </c>
    </row>
    <row r="689" spans="1:9" s="51" customFormat="1" ht="12.75">
      <c r="A689" s="609">
        <v>672</v>
      </c>
      <c r="B689" s="539" t="s">
        <v>106</v>
      </c>
      <c r="C689" s="636" t="s">
        <v>1057</v>
      </c>
      <c r="D689" s="636" t="s">
        <v>205</v>
      </c>
      <c r="E689" s="636"/>
      <c r="F689" s="618"/>
      <c r="G689" s="622">
        <f t="shared" si="119"/>
        <v>3748.234</v>
      </c>
      <c r="H689" s="622">
        <f t="shared" si="119"/>
        <v>0</v>
      </c>
      <c r="I689" s="623">
        <f t="shared" si="119"/>
        <v>0</v>
      </c>
    </row>
    <row r="690" spans="1:9" s="51" customFormat="1" ht="25.5">
      <c r="A690" s="609">
        <v>673</v>
      </c>
      <c r="B690" s="634" t="s">
        <v>291</v>
      </c>
      <c r="C690" s="636" t="s">
        <v>1057</v>
      </c>
      <c r="D690" s="636" t="s">
        <v>205</v>
      </c>
      <c r="E690" s="636" t="s">
        <v>26</v>
      </c>
      <c r="F690" s="618" t="s">
        <v>8</v>
      </c>
      <c r="G690" s="622">
        <f t="shared" si="119"/>
        <v>3748.234</v>
      </c>
      <c r="H690" s="622">
        <f t="shared" si="119"/>
        <v>0</v>
      </c>
      <c r="I690" s="623">
        <f t="shared" si="119"/>
        <v>0</v>
      </c>
    </row>
    <row r="691" spans="1:9" s="51" customFormat="1" ht="12.75">
      <c r="A691" s="609">
        <v>674</v>
      </c>
      <c r="B691" s="634" t="s">
        <v>323</v>
      </c>
      <c r="C691" s="636" t="s">
        <v>1057</v>
      </c>
      <c r="D691" s="636" t="s">
        <v>205</v>
      </c>
      <c r="E691" s="636" t="s">
        <v>26</v>
      </c>
      <c r="F691" s="618" t="s">
        <v>109</v>
      </c>
      <c r="G691" s="622">
        <v>3748.234</v>
      </c>
      <c r="H691" s="622">
        <v>0</v>
      </c>
      <c r="I691" s="623">
        <v>0</v>
      </c>
    </row>
    <row r="692" spans="1:9" s="51" customFormat="1" ht="63.75">
      <c r="A692" s="609">
        <v>675</v>
      </c>
      <c r="B692" s="539" t="s">
        <v>966</v>
      </c>
      <c r="C692" s="636" t="s">
        <v>967</v>
      </c>
      <c r="D692" s="636"/>
      <c r="E692" s="618"/>
      <c r="F692" s="629"/>
      <c r="G692" s="651">
        <f>G693</f>
        <v>4000</v>
      </c>
      <c r="H692" s="651">
        <f aca="true" t="shared" si="120" ref="H692:I694">H693</f>
        <v>0</v>
      </c>
      <c r="I692" s="652">
        <f t="shared" si="120"/>
        <v>0</v>
      </c>
    </row>
    <row r="693" spans="1:9" s="51" customFormat="1" ht="12.75">
      <c r="A693" s="609">
        <v>676</v>
      </c>
      <c r="B693" s="634" t="s">
        <v>202</v>
      </c>
      <c r="C693" s="636" t="s">
        <v>967</v>
      </c>
      <c r="D693" s="636" t="s">
        <v>91</v>
      </c>
      <c r="E693" s="618"/>
      <c r="F693" s="629"/>
      <c r="G693" s="651">
        <f>G694</f>
        <v>4000</v>
      </c>
      <c r="H693" s="651">
        <f t="shared" si="120"/>
        <v>0</v>
      </c>
      <c r="I693" s="652">
        <f t="shared" si="120"/>
        <v>0</v>
      </c>
    </row>
    <row r="694" spans="1:9" s="51" customFormat="1" ht="12.75">
      <c r="A694" s="609">
        <v>677</v>
      </c>
      <c r="B694" s="634" t="s">
        <v>106</v>
      </c>
      <c r="C694" s="636" t="s">
        <v>967</v>
      </c>
      <c r="D694" s="636" t="s">
        <v>205</v>
      </c>
      <c r="E694" s="618"/>
      <c r="F694" s="629"/>
      <c r="G694" s="651">
        <f>G695</f>
        <v>4000</v>
      </c>
      <c r="H694" s="651">
        <f t="shared" si="120"/>
        <v>0</v>
      </c>
      <c r="I694" s="652">
        <f t="shared" si="120"/>
        <v>0</v>
      </c>
    </row>
    <row r="695" spans="1:9" s="51" customFormat="1" ht="12.75">
      <c r="A695" s="609">
        <v>678</v>
      </c>
      <c r="B695" s="624" t="s">
        <v>47</v>
      </c>
      <c r="C695" s="636" t="s">
        <v>967</v>
      </c>
      <c r="D695" s="636" t="s">
        <v>205</v>
      </c>
      <c r="E695" s="618" t="s">
        <v>39</v>
      </c>
      <c r="F695" s="636" t="s">
        <v>8</v>
      </c>
      <c r="G695" s="622">
        <f>G696</f>
        <v>4000</v>
      </c>
      <c r="H695" s="622">
        <f>H696</f>
        <v>0</v>
      </c>
      <c r="I695" s="623">
        <f>I696</f>
        <v>0</v>
      </c>
    </row>
    <row r="696" spans="1:9" s="51" customFormat="1" ht="12.75">
      <c r="A696" s="609">
        <v>679</v>
      </c>
      <c r="B696" s="624" t="s">
        <v>23</v>
      </c>
      <c r="C696" s="636" t="s">
        <v>967</v>
      </c>
      <c r="D696" s="636" t="s">
        <v>205</v>
      </c>
      <c r="E696" s="618" t="s">
        <v>39</v>
      </c>
      <c r="F696" s="636" t="s">
        <v>151</v>
      </c>
      <c r="G696" s="622">
        <v>4000</v>
      </c>
      <c r="H696" s="622">
        <v>0</v>
      </c>
      <c r="I696" s="623">
        <v>0</v>
      </c>
    </row>
    <row r="697" spans="1:10" s="51" customFormat="1" ht="12.75">
      <c r="A697" s="609">
        <v>680</v>
      </c>
      <c r="B697" s="509" t="s">
        <v>969</v>
      </c>
      <c r="C697" s="636" t="s">
        <v>970</v>
      </c>
      <c r="D697" s="636"/>
      <c r="E697" s="618"/>
      <c r="F697" s="636"/>
      <c r="G697" s="622">
        <f>G698</f>
        <v>49.148</v>
      </c>
      <c r="H697" s="622">
        <v>0</v>
      </c>
      <c r="I697" s="623">
        <v>0</v>
      </c>
      <c r="J697" s="695"/>
    </row>
    <row r="698" spans="1:10" s="51" customFormat="1" ht="38.25">
      <c r="A698" s="609">
        <v>681</v>
      </c>
      <c r="B698" s="509" t="s">
        <v>971</v>
      </c>
      <c r="C698" s="499" t="s">
        <v>972</v>
      </c>
      <c r="D698" s="499"/>
      <c r="E698" s="487"/>
      <c r="F698" s="648"/>
      <c r="G698" s="502">
        <f>G699</f>
        <v>49.148</v>
      </c>
      <c r="H698" s="622">
        <v>0</v>
      </c>
      <c r="I698" s="623">
        <v>0</v>
      </c>
      <c r="J698" s="695"/>
    </row>
    <row r="699" spans="1:10" s="51" customFormat="1" ht="12.75">
      <c r="A699" s="609">
        <v>682</v>
      </c>
      <c r="B699" s="491" t="s">
        <v>973</v>
      </c>
      <c r="C699" s="499" t="s">
        <v>972</v>
      </c>
      <c r="D699" s="499" t="s">
        <v>974</v>
      </c>
      <c r="E699" s="487"/>
      <c r="F699" s="648"/>
      <c r="G699" s="502">
        <f>G700</f>
        <v>49.148</v>
      </c>
      <c r="H699" s="622">
        <v>0</v>
      </c>
      <c r="I699" s="623">
        <v>0</v>
      </c>
      <c r="J699" s="695"/>
    </row>
    <row r="700" spans="1:10" s="51" customFormat="1" ht="12.75">
      <c r="A700" s="609">
        <v>683</v>
      </c>
      <c r="B700" s="509" t="s">
        <v>975</v>
      </c>
      <c r="C700" s="499" t="s">
        <v>972</v>
      </c>
      <c r="D700" s="499" t="s">
        <v>976</v>
      </c>
      <c r="E700" s="487"/>
      <c r="F700" s="648"/>
      <c r="G700" s="502">
        <f>G701</f>
        <v>49.148</v>
      </c>
      <c r="H700" s="622">
        <v>0</v>
      </c>
      <c r="I700" s="623">
        <v>0</v>
      </c>
      <c r="J700" s="695"/>
    </row>
    <row r="701" spans="1:10" s="51" customFormat="1" ht="12.75">
      <c r="A701" s="609">
        <v>684</v>
      </c>
      <c r="B701" s="509" t="s">
        <v>954</v>
      </c>
      <c r="C701" s="499" t="s">
        <v>972</v>
      </c>
      <c r="D701" s="499" t="s">
        <v>976</v>
      </c>
      <c r="E701" s="618" t="s">
        <v>70</v>
      </c>
      <c r="F701" s="636" t="s">
        <v>8</v>
      </c>
      <c r="G701" s="622">
        <f>G702</f>
        <v>49.148</v>
      </c>
      <c r="H701" s="622">
        <v>0</v>
      </c>
      <c r="I701" s="623">
        <v>0</v>
      </c>
      <c r="J701" s="695"/>
    </row>
    <row r="702" spans="1:10" s="51" customFormat="1" ht="12.75">
      <c r="A702" s="609">
        <v>685</v>
      </c>
      <c r="B702" s="509" t="s">
        <v>955</v>
      </c>
      <c r="C702" s="499" t="s">
        <v>972</v>
      </c>
      <c r="D702" s="499" t="s">
        <v>976</v>
      </c>
      <c r="E702" s="618" t="s">
        <v>70</v>
      </c>
      <c r="F702" s="636" t="s">
        <v>11</v>
      </c>
      <c r="G702" s="622">
        <v>49.148</v>
      </c>
      <c r="H702" s="622">
        <v>0</v>
      </c>
      <c r="I702" s="623">
        <v>0</v>
      </c>
      <c r="J702" s="695"/>
    </row>
    <row r="703" spans="1:9" s="51" customFormat="1" ht="25.5">
      <c r="A703" s="609">
        <v>686</v>
      </c>
      <c r="B703" s="634" t="s">
        <v>241</v>
      </c>
      <c r="C703" s="636" t="s">
        <v>313</v>
      </c>
      <c r="D703" s="636"/>
      <c r="E703" s="618"/>
      <c r="F703" s="618"/>
      <c r="G703" s="622">
        <f>G704+G717</f>
        <v>17799.307999999997</v>
      </c>
      <c r="H703" s="622">
        <f>H704+H717</f>
        <v>17029.608</v>
      </c>
      <c r="I703" s="623">
        <f>I704+I717</f>
        <v>17029.608</v>
      </c>
    </row>
    <row r="704" spans="1:9" s="51" customFormat="1" ht="51">
      <c r="A704" s="609">
        <v>687</v>
      </c>
      <c r="B704" s="634" t="s">
        <v>606</v>
      </c>
      <c r="C704" s="636" t="s">
        <v>314</v>
      </c>
      <c r="D704" s="636"/>
      <c r="E704" s="618"/>
      <c r="F704" s="618"/>
      <c r="G704" s="622">
        <f>G705+G709+G713</f>
        <v>16687.825999999997</v>
      </c>
      <c r="H704" s="622">
        <f>H705+H709+H713</f>
        <v>15918.126</v>
      </c>
      <c r="I704" s="623">
        <f>I705+I709+I713</f>
        <v>15918.126</v>
      </c>
    </row>
    <row r="705" spans="1:9" s="51" customFormat="1" ht="38.25">
      <c r="A705" s="609">
        <v>688</v>
      </c>
      <c r="B705" s="626" t="s">
        <v>191</v>
      </c>
      <c r="C705" s="636" t="s">
        <v>314</v>
      </c>
      <c r="D705" s="636" t="s">
        <v>180</v>
      </c>
      <c r="E705" s="618"/>
      <c r="F705" s="618"/>
      <c r="G705" s="622">
        <f>G706</f>
        <v>16024.289</v>
      </c>
      <c r="H705" s="622">
        <f aca="true" t="shared" si="121" ref="H705:I707">H706</f>
        <v>15254.589</v>
      </c>
      <c r="I705" s="623">
        <f t="shared" si="121"/>
        <v>15254.589</v>
      </c>
    </row>
    <row r="706" spans="1:9" s="51" customFormat="1" ht="13.5" customHeight="1">
      <c r="A706" s="609">
        <v>689</v>
      </c>
      <c r="B706" s="624" t="s">
        <v>214</v>
      </c>
      <c r="C706" s="636" t="s">
        <v>314</v>
      </c>
      <c r="D706" s="636" t="s">
        <v>129</v>
      </c>
      <c r="E706" s="618"/>
      <c r="F706" s="618"/>
      <c r="G706" s="622">
        <f>G707</f>
        <v>16024.289</v>
      </c>
      <c r="H706" s="622">
        <f t="shared" si="121"/>
        <v>15254.589</v>
      </c>
      <c r="I706" s="623">
        <f t="shared" si="121"/>
        <v>15254.589</v>
      </c>
    </row>
    <row r="707" spans="1:9" s="51" customFormat="1" ht="12.75">
      <c r="A707" s="609">
        <v>690</v>
      </c>
      <c r="B707" s="624" t="s">
        <v>42</v>
      </c>
      <c r="C707" s="636" t="s">
        <v>314</v>
      </c>
      <c r="D707" s="636" t="s">
        <v>129</v>
      </c>
      <c r="E707" s="618" t="s">
        <v>11</v>
      </c>
      <c r="F707" s="618" t="s">
        <v>8</v>
      </c>
      <c r="G707" s="622">
        <f>G708</f>
        <v>16024.289</v>
      </c>
      <c r="H707" s="622">
        <f t="shared" si="121"/>
        <v>15254.589</v>
      </c>
      <c r="I707" s="623">
        <f t="shared" si="121"/>
        <v>15254.589</v>
      </c>
    </row>
    <row r="708" spans="1:9" s="51" customFormat="1" ht="25.5">
      <c r="A708" s="609">
        <v>691</v>
      </c>
      <c r="B708" s="624" t="s">
        <v>41</v>
      </c>
      <c r="C708" s="636" t="s">
        <v>314</v>
      </c>
      <c r="D708" s="636" t="s">
        <v>129</v>
      </c>
      <c r="E708" s="618" t="s">
        <v>11</v>
      </c>
      <c r="F708" s="618" t="s">
        <v>107</v>
      </c>
      <c r="G708" s="622">
        <v>16024.289</v>
      </c>
      <c r="H708" s="622">
        <v>15254.589</v>
      </c>
      <c r="I708" s="623">
        <v>15254.589</v>
      </c>
    </row>
    <row r="709" spans="1:9" s="51" customFormat="1" ht="25.5">
      <c r="A709" s="609">
        <v>692</v>
      </c>
      <c r="B709" s="621" t="s">
        <v>559</v>
      </c>
      <c r="C709" s="636" t="s">
        <v>314</v>
      </c>
      <c r="D709" s="636" t="s">
        <v>193</v>
      </c>
      <c r="E709" s="618"/>
      <c r="F709" s="618"/>
      <c r="G709" s="622">
        <f>G710</f>
        <v>661.295</v>
      </c>
      <c r="H709" s="622">
        <f aca="true" t="shared" si="122" ref="H709:I711">H710</f>
        <v>661.295</v>
      </c>
      <c r="I709" s="623">
        <f t="shared" si="122"/>
        <v>661.295</v>
      </c>
    </row>
    <row r="710" spans="1:9" s="51" customFormat="1" ht="25.5">
      <c r="A710" s="609">
        <v>693</v>
      </c>
      <c r="B710" s="621" t="s">
        <v>207</v>
      </c>
      <c r="C710" s="636" t="s">
        <v>314</v>
      </c>
      <c r="D710" s="636" t="s">
        <v>194</v>
      </c>
      <c r="E710" s="618"/>
      <c r="F710" s="618"/>
      <c r="G710" s="622">
        <f>G711</f>
        <v>661.295</v>
      </c>
      <c r="H710" s="622">
        <f t="shared" si="122"/>
        <v>661.295</v>
      </c>
      <c r="I710" s="623">
        <f t="shared" si="122"/>
        <v>661.295</v>
      </c>
    </row>
    <row r="711" spans="1:9" s="51" customFormat="1" ht="12.75">
      <c r="A711" s="609">
        <v>694</v>
      </c>
      <c r="B711" s="624" t="s">
        <v>42</v>
      </c>
      <c r="C711" s="636" t="s">
        <v>314</v>
      </c>
      <c r="D711" s="636" t="s">
        <v>194</v>
      </c>
      <c r="E711" s="618" t="s">
        <v>11</v>
      </c>
      <c r="F711" s="618" t="s">
        <v>8</v>
      </c>
      <c r="G711" s="622">
        <f>G712</f>
        <v>661.295</v>
      </c>
      <c r="H711" s="622">
        <f t="shared" si="122"/>
        <v>661.295</v>
      </c>
      <c r="I711" s="623">
        <f t="shared" si="122"/>
        <v>661.295</v>
      </c>
    </row>
    <row r="712" spans="1:9" s="51" customFormat="1" ht="25.5">
      <c r="A712" s="609">
        <v>695</v>
      </c>
      <c r="B712" s="624" t="s">
        <v>41</v>
      </c>
      <c r="C712" s="636" t="s">
        <v>314</v>
      </c>
      <c r="D712" s="636" t="s">
        <v>194</v>
      </c>
      <c r="E712" s="618" t="s">
        <v>11</v>
      </c>
      <c r="F712" s="618" t="s">
        <v>107</v>
      </c>
      <c r="G712" s="622">
        <v>661.295</v>
      </c>
      <c r="H712" s="622">
        <v>661.295</v>
      </c>
      <c r="I712" s="623">
        <v>661.295</v>
      </c>
    </row>
    <row r="713" spans="1:9" s="51" customFormat="1" ht="12.75">
      <c r="A713" s="609">
        <v>696</v>
      </c>
      <c r="B713" s="626" t="s">
        <v>195</v>
      </c>
      <c r="C713" s="636" t="s">
        <v>314</v>
      </c>
      <c r="D713" s="636" t="s">
        <v>196</v>
      </c>
      <c r="E713" s="618"/>
      <c r="F713" s="618"/>
      <c r="G713" s="622">
        <f>G714</f>
        <v>2.242</v>
      </c>
      <c r="H713" s="622">
        <f aca="true" t="shared" si="123" ref="H713:I715">H714</f>
        <v>2.242</v>
      </c>
      <c r="I713" s="623">
        <f t="shared" si="123"/>
        <v>2.242</v>
      </c>
    </row>
    <row r="714" spans="1:9" s="51" customFormat="1" ht="12.75">
      <c r="A714" s="609">
        <v>697</v>
      </c>
      <c r="B714" s="634" t="s">
        <v>197</v>
      </c>
      <c r="C714" s="636" t="s">
        <v>314</v>
      </c>
      <c r="D714" s="636" t="s">
        <v>198</v>
      </c>
      <c r="E714" s="618"/>
      <c r="F714" s="618"/>
      <c r="G714" s="622">
        <f>G715</f>
        <v>2.242</v>
      </c>
      <c r="H714" s="622">
        <f t="shared" si="123"/>
        <v>2.242</v>
      </c>
      <c r="I714" s="623">
        <f t="shared" si="123"/>
        <v>2.242</v>
      </c>
    </row>
    <row r="715" spans="1:9" s="51" customFormat="1" ht="12.75">
      <c r="A715" s="609">
        <v>698</v>
      </c>
      <c r="B715" s="624" t="s">
        <v>42</v>
      </c>
      <c r="C715" s="636" t="s">
        <v>314</v>
      </c>
      <c r="D715" s="636" t="s">
        <v>198</v>
      </c>
      <c r="E715" s="618" t="s">
        <v>11</v>
      </c>
      <c r="F715" s="618" t="s">
        <v>8</v>
      </c>
      <c r="G715" s="622">
        <f>G716</f>
        <v>2.242</v>
      </c>
      <c r="H715" s="622">
        <f t="shared" si="123"/>
        <v>2.242</v>
      </c>
      <c r="I715" s="623">
        <f t="shared" si="123"/>
        <v>2.242</v>
      </c>
    </row>
    <row r="716" spans="1:9" s="51" customFormat="1" ht="25.5">
      <c r="A716" s="609">
        <v>699</v>
      </c>
      <c r="B716" s="624" t="s">
        <v>41</v>
      </c>
      <c r="C716" s="636" t="s">
        <v>314</v>
      </c>
      <c r="D716" s="636" t="s">
        <v>198</v>
      </c>
      <c r="E716" s="618" t="s">
        <v>11</v>
      </c>
      <c r="F716" s="618" t="s">
        <v>107</v>
      </c>
      <c r="G716" s="622">
        <v>2.242</v>
      </c>
      <c r="H716" s="622">
        <v>2.242</v>
      </c>
      <c r="I716" s="623">
        <v>2.242</v>
      </c>
    </row>
    <row r="717" spans="1:9" s="51" customFormat="1" ht="89.25">
      <c r="A717" s="609">
        <v>700</v>
      </c>
      <c r="B717" s="634" t="s">
        <v>290</v>
      </c>
      <c r="C717" s="636" t="s">
        <v>315</v>
      </c>
      <c r="D717" s="636"/>
      <c r="E717" s="618"/>
      <c r="F717" s="618"/>
      <c r="G717" s="622">
        <f>G718+G722</f>
        <v>1111.482</v>
      </c>
      <c r="H717" s="622">
        <f>H718+H722</f>
        <v>1111.482</v>
      </c>
      <c r="I717" s="623">
        <f>I718+I722</f>
        <v>1111.482</v>
      </c>
    </row>
    <row r="718" spans="1:9" s="51" customFormat="1" ht="38.25">
      <c r="A718" s="609">
        <v>701</v>
      </c>
      <c r="B718" s="626" t="s">
        <v>191</v>
      </c>
      <c r="C718" s="636" t="s">
        <v>315</v>
      </c>
      <c r="D718" s="636" t="s">
        <v>180</v>
      </c>
      <c r="E718" s="618"/>
      <c r="F718" s="618"/>
      <c r="G718" s="622">
        <f>G719</f>
        <v>1043.742</v>
      </c>
      <c r="H718" s="622">
        <f aca="true" t="shared" si="124" ref="H718:I720">H719</f>
        <v>1043.742</v>
      </c>
      <c r="I718" s="623">
        <f t="shared" si="124"/>
        <v>1043.742</v>
      </c>
    </row>
    <row r="719" spans="1:9" s="51" customFormat="1" ht="12.75">
      <c r="A719" s="609">
        <v>702</v>
      </c>
      <c r="B719" s="624" t="s">
        <v>214</v>
      </c>
      <c r="C719" s="636" t="s">
        <v>315</v>
      </c>
      <c r="D719" s="636" t="s">
        <v>129</v>
      </c>
      <c r="E719" s="618"/>
      <c r="F719" s="618"/>
      <c r="G719" s="622">
        <f>G720</f>
        <v>1043.742</v>
      </c>
      <c r="H719" s="622">
        <f t="shared" si="124"/>
        <v>1043.742</v>
      </c>
      <c r="I719" s="623">
        <f t="shared" si="124"/>
        <v>1043.742</v>
      </c>
    </row>
    <row r="720" spans="1:9" s="51" customFormat="1" ht="12.75">
      <c r="A720" s="609">
        <v>703</v>
      </c>
      <c r="B720" s="624" t="s">
        <v>42</v>
      </c>
      <c r="C720" s="636" t="s">
        <v>315</v>
      </c>
      <c r="D720" s="636" t="s">
        <v>129</v>
      </c>
      <c r="E720" s="618" t="s">
        <v>11</v>
      </c>
      <c r="F720" s="618" t="s">
        <v>8</v>
      </c>
      <c r="G720" s="622">
        <f>G721</f>
        <v>1043.742</v>
      </c>
      <c r="H720" s="622">
        <f t="shared" si="124"/>
        <v>1043.742</v>
      </c>
      <c r="I720" s="623">
        <f t="shared" si="124"/>
        <v>1043.742</v>
      </c>
    </row>
    <row r="721" spans="1:9" s="51" customFormat="1" ht="27.75" customHeight="1">
      <c r="A721" s="609">
        <v>704</v>
      </c>
      <c r="B721" s="624" t="s">
        <v>41</v>
      </c>
      <c r="C721" s="636" t="s">
        <v>315</v>
      </c>
      <c r="D721" s="636" t="s">
        <v>129</v>
      </c>
      <c r="E721" s="618" t="s">
        <v>11</v>
      </c>
      <c r="F721" s="618" t="s">
        <v>107</v>
      </c>
      <c r="G721" s="622">
        <f>G730+G739+G748</f>
        <v>1043.742</v>
      </c>
      <c r="H721" s="622">
        <f>H730+H739+H748</f>
        <v>1043.742</v>
      </c>
      <c r="I721" s="623">
        <f>I730+I739+I748</f>
        <v>1043.742</v>
      </c>
    </row>
    <row r="722" spans="1:9" s="51" customFormat="1" ht="25.5">
      <c r="A722" s="609">
        <v>705</v>
      </c>
      <c r="B722" s="621" t="s">
        <v>559</v>
      </c>
      <c r="C722" s="636" t="s">
        <v>315</v>
      </c>
      <c r="D722" s="636" t="s">
        <v>193</v>
      </c>
      <c r="E722" s="618"/>
      <c r="F722" s="618"/>
      <c r="G722" s="622">
        <f>G723</f>
        <v>67.74</v>
      </c>
      <c r="H722" s="622">
        <f aca="true" t="shared" si="125" ref="H722:I724">H723</f>
        <v>67.74</v>
      </c>
      <c r="I722" s="623">
        <f t="shared" si="125"/>
        <v>67.74</v>
      </c>
    </row>
    <row r="723" spans="1:9" s="51" customFormat="1" ht="25.5">
      <c r="A723" s="609">
        <v>706</v>
      </c>
      <c r="B723" s="621" t="s">
        <v>207</v>
      </c>
      <c r="C723" s="636" t="s">
        <v>315</v>
      </c>
      <c r="D723" s="636" t="s">
        <v>194</v>
      </c>
      <c r="E723" s="618"/>
      <c r="F723" s="618"/>
      <c r="G723" s="622">
        <f>G724</f>
        <v>67.74</v>
      </c>
      <c r="H723" s="622">
        <f t="shared" si="125"/>
        <v>67.74</v>
      </c>
      <c r="I723" s="623">
        <f t="shared" si="125"/>
        <v>67.74</v>
      </c>
    </row>
    <row r="724" spans="1:9" s="51" customFormat="1" ht="12.75">
      <c r="A724" s="609">
        <v>707</v>
      </c>
      <c r="B724" s="624" t="s">
        <v>42</v>
      </c>
      <c r="C724" s="636" t="s">
        <v>315</v>
      </c>
      <c r="D724" s="636" t="s">
        <v>194</v>
      </c>
      <c r="E724" s="618" t="s">
        <v>11</v>
      </c>
      <c r="F724" s="618" t="s">
        <v>8</v>
      </c>
      <c r="G724" s="622">
        <f>G725</f>
        <v>67.74</v>
      </c>
      <c r="H724" s="622">
        <f t="shared" si="125"/>
        <v>67.74</v>
      </c>
      <c r="I724" s="623">
        <f t="shared" si="125"/>
        <v>67.74</v>
      </c>
    </row>
    <row r="725" spans="1:9" s="51" customFormat="1" ht="25.5">
      <c r="A725" s="609">
        <v>708</v>
      </c>
      <c r="B725" s="624" t="s">
        <v>41</v>
      </c>
      <c r="C725" s="636" t="s">
        <v>315</v>
      </c>
      <c r="D725" s="636" t="s">
        <v>194</v>
      </c>
      <c r="E725" s="618" t="s">
        <v>11</v>
      </c>
      <c r="F725" s="618" t="s">
        <v>107</v>
      </c>
      <c r="G725" s="622">
        <f>G734+G752+G743</f>
        <v>67.74</v>
      </c>
      <c r="H725" s="622">
        <f>H734+H752+H743</f>
        <v>67.74</v>
      </c>
      <c r="I725" s="623">
        <f>I734+I752+I743</f>
        <v>67.74</v>
      </c>
    </row>
    <row r="726" spans="1:9" ht="89.25">
      <c r="A726" s="609">
        <v>709</v>
      </c>
      <c r="B726" s="634" t="s">
        <v>287</v>
      </c>
      <c r="C726" s="636" t="s">
        <v>316</v>
      </c>
      <c r="D726" s="636"/>
      <c r="E726" s="618"/>
      <c r="F726" s="618"/>
      <c r="G726" s="622">
        <f>G727+G731</f>
        <v>370.49399999999997</v>
      </c>
      <c r="H726" s="622">
        <f>H727+H731</f>
        <v>370.49399999999997</v>
      </c>
      <c r="I726" s="623">
        <f>I727+I731</f>
        <v>370.49399999999997</v>
      </c>
    </row>
    <row r="727" spans="1:9" ht="38.25">
      <c r="A727" s="609">
        <v>710</v>
      </c>
      <c r="B727" s="626" t="s">
        <v>191</v>
      </c>
      <c r="C727" s="636" t="s">
        <v>316</v>
      </c>
      <c r="D727" s="636" t="s">
        <v>180</v>
      </c>
      <c r="E727" s="618"/>
      <c r="F727" s="618"/>
      <c r="G727" s="622">
        <f>G728</f>
        <v>347.914</v>
      </c>
      <c r="H727" s="622">
        <f aca="true" t="shared" si="126" ref="H727:I729">H728</f>
        <v>347.914</v>
      </c>
      <c r="I727" s="623">
        <f t="shared" si="126"/>
        <v>347.914</v>
      </c>
    </row>
    <row r="728" spans="1:9" ht="12.75">
      <c r="A728" s="609">
        <v>711</v>
      </c>
      <c r="B728" s="624" t="s">
        <v>214</v>
      </c>
      <c r="C728" s="636" t="s">
        <v>316</v>
      </c>
      <c r="D728" s="636" t="s">
        <v>129</v>
      </c>
      <c r="E728" s="618"/>
      <c r="F728" s="618"/>
      <c r="G728" s="622">
        <f>G729</f>
        <v>347.914</v>
      </c>
      <c r="H728" s="622">
        <f t="shared" si="126"/>
        <v>347.914</v>
      </c>
      <c r="I728" s="623">
        <f t="shared" si="126"/>
        <v>347.914</v>
      </c>
    </row>
    <row r="729" spans="1:9" ht="12.75">
      <c r="A729" s="609">
        <v>712</v>
      </c>
      <c r="B729" s="624" t="s">
        <v>42</v>
      </c>
      <c r="C729" s="636" t="s">
        <v>316</v>
      </c>
      <c r="D729" s="636" t="s">
        <v>129</v>
      </c>
      <c r="E729" s="618" t="s">
        <v>11</v>
      </c>
      <c r="F729" s="618" t="s">
        <v>8</v>
      </c>
      <c r="G729" s="622">
        <f>G730</f>
        <v>347.914</v>
      </c>
      <c r="H729" s="622">
        <f t="shared" si="126"/>
        <v>347.914</v>
      </c>
      <c r="I729" s="623">
        <f t="shared" si="126"/>
        <v>347.914</v>
      </c>
    </row>
    <row r="730" spans="1:9" ht="25.5">
      <c r="A730" s="609">
        <v>713</v>
      </c>
      <c r="B730" s="624" t="s">
        <v>41</v>
      </c>
      <c r="C730" s="636" t="s">
        <v>316</v>
      </c>
      <c r="D730" s="636" t="s">
        <v>129</v>
      </c>
      <c r="E730" s="618" t="s">
        <v>11</v>
      </c>
      <c r="F730" s="618" t="s">
        <v>107</v>
      </c>
      <c r="G730" s="622">
        <v>347.914</v>
      </c>
      <c r="H730" s="622">
        <v>347.914</v>
      </c>
      <c r="I730" s="623">
        <v>347.914</v>
      </c>
    </row>
    <row r="731" spans="1:9" ht="25.5">
      <c r="A731" s="609">
        <v>714</v>
      </c>
      <c r="B731" s="621" t="s">
        <v>559</v>
      </c>
      <c r="C731" s="636" t="s">
        <v>316</v>
      </c>
      <c r="D731" s="636" t="s">
        <v>193</v>
      </c>
      <c r="E731" s="618"/>
      <c r="F731" s="618"/>
      <c r="G731" s="622">
        <f>G732</f>
        <v>22.58</v>
      </c>
      <c r="H731" s="622">
        <f aca="true" t="shared" si="127" ref="H731:I733">H732</f>
        <v>22.58</v>
      </c>
      <c r="I731" s="623">
        <f t="shared" si="127"/>
        <v>22.58</v>
      </c>
    </row>
    <row r="732" spans="1:9" ht="25.5">
      <c r="A732" s="609">
        <v>715</v>
      </c>
      <c r="B732" s="621" t="s">
        <v>207</v>
      </c>
      <c r="C732" s="636" t="s">
        <v>316</v>
      </c>
      <c r="D732" s="636" t="s">
        <v>194</v>
      </c>
      <c r="E732" s="618"/>
      <c r="F732" s="618"/>
      <c r="G732" s="622">
        <f>G733</f>
        <v>22.58</v>
      </c>
      <c r="H732" s="622">
        <f t="shared" si="127"/>
        <v>22.58</v>
      </c>
      <c r="I732" s="623">
        <f t="shared" si="127"/>
        <v>22.58</v>
      </c>
    </row>
    <row r="733" spans="1:9" ht="12.75">
      <c r="A733" s="609">
        <v>716</v>
      </c>
      <c r="B733" s="624" t="s">
        <v>42</v>
      </c>
      <c r="C733" s="636" t="s">
        <v>316</v>
      </c>
      <c r="D733" s="636" t="s">
        <v>194</v>
      </c>
      <c r="E733" s="618" t="s">
        <v>11</v>
      </c>
      <c r="F733" s="618" t="s">
        <v>8</v>
      </c>
      <c r="G733" s="622">
        <f>G734</f>
        <v>22.58</v>
      </c>
      <c r="H733" s="622">
        <f t="shared" si="127"/>
        <v>22.58</v>
      </c>
      <c r="I733" s="623">
        <f t="shared" si="127"/>
        <v>22.58</v>
      </c>
    </row>
    <row r="734" spans="1:9" ht="25.5">
      <c r="A734" s="609">
        <v>717</v>
      </c>
      <c r="B734" s="624" t="s">
        <v>41</v>
      </c>
      <c r="C734" s="636" t="s">
        <v>316</v>
      </c>
      <c r="D734" s="636" t="s">
        <v>194</v>
      </c>
      <c r="E734" s="618" t="s">
        <v>11</v>
      </c>
      <c r="F734" s="618" t="s">
        <v>107</v>
      </c>
      <c r="G734" s="622">
        <v>22.58</v>
      </c>
      <c r="H734" s="622">
        <v>22.58</v>
      </c>
      <c r="I734" s="623">
        <v>22.58</v>
      </c>
    </row>
    <row r="735" spans="1:9" ht="89.25">
      <c r="A735" s="609">
        <v>718</v>
      </c>
      <c r="B735" s="634" t="s">
        <v>289</v>
      </c>
      <c r="C735" s="636" t="s">
        <v>317</v>
      </c>
      <c r="D735" s="636"/>
      <c r="E735" s="618"/>
      <c r="F735" s="618"/>
      <c r="G735" s="622">
        <f>G736+G740</f>
        <v>370.49399999999997</v>
      </c>
      <c r="H735" s="622">
        <f>H736+H740</f>
        <v>370.49399999999997</v>
      </c>
      <c r="I735" s="623">
        <f>I736+I740</f>
        <v>370.49399999999997</v>
      </c>
    </row>
    <row r="736" spans="1:9" ht="38.25">
      <c r="A736" s="609">
        <v>719</v>
      </c>
      <c r="B736" s="626" t="s">
        <v>191</v>
      </c>
      <c r="C736" s="636" t="s">
        <v>317</v>
      </c>
      <c r="D736" s="636" t="s">
        <v>180</v>
      </c>
      <c r="E736" s="618"/>
      <c r="F736" s="618"/>
      <c r="G736" s="622">
        <f>G737</f>
        <v>347.914</v>
      </c>
      <c r="H736" s="622">
        <f aca="true" t="shared" si="128" ref="H736:I738">H737</f>
        <v>347.914</v>
      </c>
      <c r="I736" s="623">
        <f t="shared" si="128"/>
        <v>347.914</v>
      </c>
    </row>
    <row r="737" spans="1:9" ht="12.75">
      <c r="A737" s="609">
        <v>720</v>
      </c>
      <c r="B737" s="624" t="s">
        <v>214</v>
      </c>
      <c r="C737" s="636" t="s">
        <v>317</v>
      </c>
      <c r="D737" s="636" t="s">
        <v>129</v>
      </c>
      <c r="E737" s="618"/>
      <c r="F737" s="618"/>
      <c r="G737" s="622">
        <f>G738</f>
        <v>347.914</v>
      </c>
      <c r="H737" s="622">
        <f t="shared" si="128"/>
        <v>347.914</v>
      </c>
      <c r="I737" s="623">
        <f t="shared" si="128"/>
        <v>347.914</v>
      </c>
    </row>
    <row r="738" spans="1:9" ht="12.75">
      <c r="A738" s="609">
        <v>721</v>
      </c>
      <c r="B738" s="624" t="s">
        <v>42</v>
      </c>
      <c r="C738" s="636" t="s">
        <v>317</v>
      </c>
      <c r="D738" s="636" t="s">
        <v>129</v>
      </c>
      <c r="E738" s="618" t="s">
        <v>11</v>
      </c>
      <c r="F738" s="618" t="s">
        <v>8</v>
      </c>
      <c r="G738" s="622">
        <f>G739</f>
        <v>347.914</v>
      </c>
      <c r="H738" s="622">
        <f t="shared" si="128"/>
        <v>347.914</v>
      </c>
      <c r="I738" s="623">
        <f t="shared" si="128"/>
        <v>347.914</v>
      </c>
    </row>
    <row r="739" spans="1:9" ht="25.5">
      <c r="A739" s="609">
        <v>722</v>
      </c>
      <c r="B739" s="624" t="s">
        <v>41</v>
      </c>
      <c r="C739" s="636" t="s">
        <v>317</v>
      </c>
      <c r="D739" s="636" t="s">
        <v>129</v>
      </c>
      <c r="E739" s="618" t="s">
        <v>11</v>
      </c>
      <c r="F739" s="618" t="s">
        <v>107</v>
      </c>
      <c r="G739" s="622">
        <v>347.914</v>
      </c>
      <c r="H739" s="622">
        <v>347.914</v>
      </c>
      <c r="I739" s="623">
        <v>347.914</v>
      </c>
    </row>
    <row r="740" spans="1:9" ht="25.5">
      <c r="A740" s="609">
        <v>723</v>
      </c>
      <c r="B740" s="621" t="s">
        <v>559</v>
      </c>
      <c r="C740" s="636" t="s">
        <v>317</v>
      </c>
      <c r="D740" s="636" t="s">
        <v>193</v>
      </c>
      <c r="E740" s="618"/>
      <c r="F740" s="618"/>
      <c r="G740" s="622">
        <f>G741</f>
        <v>22.58</v>
      </c>
      <c r="H740" s="622">
        <f aca="true" t="shared" si="129" ref="H740:I742">H741</f>
        <v>22.58</v>
      </c>
      <c r="I740" s="623">
        <f t="shared" si="129"/>
        <v>22.58</v>
      </c>
    </row>
    <row r="741" spans="1:9" ht="25.5">
      <c r="A741" s="609">
        <v>724</v>
      </c>
      <c r="B741" s="621" t="s">
        <v>207</v>
      </c>
      <c r="C741" s="636" t="s">
        <v>317</v>
      </c>
      <c r="D741" s="636" t="s">
        <v>194</v>
      </c>
      <c r="E741" s="618"/>
      <c r="F741" s="618"/>
      <c r="G741" s="622">
        <f>G742</f>
        <v>22.58</v>
      </c>
      <c r="H741" s="622">
        <f t="shared" si="129"/>
        <v>22.58</v>
      </c>
      <c r="I741" s="623">
        <f t="shared" si="129"/>
        <v>22.58</v>
      </c>
    </row>
    <row r="742" spans="1:9" ht="12.75">
      <c r="A742" s="609">
        <v>725</v>
      </c>
      <c r="B742" s="624" t="s">
        <v>42</v>
      </c>
      <c r="C742" s="636" t="s">
        <v>317</v>
      </c>
      <c r="D742" s="636" t="s">
        <v>194</v>
      </c>
      <c r="E742" s="618" t="s">
        <v>11</v>
      </c>
      <c r="F742" s="618" t="s">
        <v>8</v>
      </c>
      <c r="G742" s="622">
        <f>G743</f>
        <v>22.58</v>
      </c>
      <c r="H742" s="622">
        <f t="shared" si="129"/>
        <v>22.58</v>
      </c>
      <c r="I742" s="623">
        <f t="shared" si="129"/>
        <v>22.58</v>
      </c>
    </row>
    <row r="743" spans="1:9" ht="25.5">
      <c r="A743" s="609">
        <v>726</v>
      </c>
      <c r="B743" s="624" t="s">
        <v>41</v>
      </c>
      <c r="C743" s="636" t="s">
        <v>317</v>
      </c>
      <c r="D743" s="636" t="s">
        <v>194</v>
      </c>
      <c r="E743" s="618" t="s">
        <v>11</v>
      </c>
      <c r="F743" s="618" t="s">
        <v>107</v>
      </c>
      <c r="G743" s="622">
        <v>22.58</v>
      </c>
      <c r="H743" s="622">
        <v>22.58</v>
      </c>
      <c r="I743" s="623">
        <v>22.58</v>
      </c>
    </row>
    <row r="744" spans="1:9" ht="89.25">
      <c r="A744" s="609">
        <v>727</v>
      </c>
      <c r="B744" s="634" t="s">
        <v>560</v>
      </c>
      <c r="C744" s="636" t="s">
        <v>561</v>
      </c>
      <c r="D744" s="636"/>
      <c r="E744" s="618"/>
      <c r="F744" s="629"/>
      <c r="G744" s="622">
        <f>G745+G749</f>
        <v>370.49399999999997</v>
      </c>
      <c r="H744" s="622">
        <f>H745+H749</f>
        <v>370.49399999999997</v>
      </c>
      <c r="I744" s="623">
        <f>I745+I749</f>
        <v>370.49399999999997</v>
      </c>
    </row>
    <row r="745" spans="1:9" ht="38.25">
      <c r="A745" s="609">
        <v>728</v>
      </c>
      <c r="B745" s="626" t="s">
        <v>191</v>
      </c>
      <c r="C745" s="636" t="s">
        <v>561</v>
      </c>
      <c r="D745" s="636" t="s">
        <v>180</v>
      </c>
      <c r="E745" s="618"/>
      <c r="F745" s="629"/>
      <c r="G745" s="622">
        <f>G746</f>
        <v>347.914</v>
      </c>
      <c r="H745" s="622">
        <f aca="true" t="shared" si="130" ref="H745:I747">H746</f>
        <v>347.914</v>
      </c>
      <c r="I745" s="623">
        <f t="shared" si="130"/>
        <v>347.914</v>
      </c>
    </row>
    <row r="746" spans="1:9" ht="12.75">
      <c r="A746" s="609">
        <v>729</v>
      </c>
      <c r="B746" s="624" t="s">
        <v>214</v>
      </c>
      <c r="C746" s="636" t="s">
        <v>561</v>
      </c>
      <c r="D746" s="636" t="s">
        <v>129</v>
      </c>
      <c r="E746" s="618"/>
      <c r="F746" s="629"/>
      <c r="G746" s="622">
        <f>G747</f>
        <v>347.914</v>
      </c>
      <c r="H746" s="622">
        <f t="shared" si="130"/>
        <v>347.914</v>
      </c>
      <c r="I746" s="623">
        <f t="shared" si="130"/>
        <v>347.914</v>
      </c>
    </row>
    <row r="747" spans="1:9" ht="12.75">
      <c r="A747" s="609">
        <v>730</v>
      </c>
      <c r="B747" s="624" t="s">
        <v>42</v>
      </c>
      <c r="C747" s="636" t="s">
        <v>561</v>
      </c>
      <c r="D747" s="636" t="s">
        <v>129</v>
      </c>
      <c r="E747" s="618" t="s">
        <v>11</v>
      </c>
      <c r="F747" s="618" t="s">
        <v>8</v>
      </c>
      <c r="G747" s="622">
        <f>G748</f>
        <v>347.914</v>
      </c>
      <c r="H747" s="622">
        <f t="shared" si="130"/>
        <v>347.914</v>
      </c>
      <c r="I747" s="623">
        <f t="shared" si="130"/>
        <v>347.914</v>
      </c>
    </row>
    <row r="748" spans="1:9" ht="25.5">
      <c r="A748" s="609">
        <v>731</v>
      </c>
      <c r="B748" s="624" t="s">
        <v>41</v>
      </c>
      <c r="C748" s="636" t="s">
        <v>561</v>
      </c>
      <c r="D748" s="636" t="s">
        <v>129</v>
      </c>
      <c r="E748" s="618" t="s">
        <v>11</v>
      </c>
      <c r="F748" s="618" t="s">
        <v>107</v>
      </c>
      <c r="G748" s="622">
        <v>347.914</v>
      </c>
      <c r="H748" s="622">
        <v>347.914</v>
      </c>
      <c r="I748" s="623">
        <v>347.914</v>
      </c>
    </row>
    <row r="749" spans="1:9" ht="25.5">
      <c r="A749" s="609">
        <v>732</v>
      </c>
      <c r="B749" s="621" t="s">
        <v>559</v>
      </c>
      <c r="C749" s="636" t="s">
        <v>561</v>
      </c>
      <c r="D749" s="636" t="s">
        <v>193</v>
      </c>
      <c r="E749" s="618"/>
      <c r="F749" s="618"/>
      <c r="G749" s="622">
        <f>G750</f>
        <v>22.58</v>
      </c>
      <c r="H749" s="622">
        <f aca="true" t="shared" si="131" ref="H749:I751">H750</f>
        <v>22.58</v>
      </c>
      <c r="I749" s="623">
        <f t="shared" si="131"/>
        <v>22.58</v>
      </c>
    </row>
    <row r="750" spans="1:9" ht="25.5">
      <c r="A750" s="609">
        <v>733</v>
      </c>
      <c r="B750" s="621" t="s">
        <v>207</v>
      </c>
      <c r="C750" s="636" t="s">
        <v>561</v>
      </c>
      <c r="D750" s="636" t="s">
        <v>194</v>
      </c>
      <c r="E750" s="618"/>
      <c r="F750" s="618"/>
      <c r="G750" s="622">
        <f>G751</f>
        <v>22.58</v>
      </c>
      <c r="H750" s="622">
        <f t="shared" si="131"/>
        <v>22.58</v>
      </c>
      <c r="I750" s="623">
        <f t="shared" si="131"/>
        <v>22.58</v>
      </c>
    </row>
    <row r="751" spans="1:9" ht="12.75">
      <c r="A751" s="609">
        <v>734</v>
      </c>
      <c r="B751" s="624" t="s">
        <v>42</v>
      </c>
      <c r="C751" s="636" t="s">
        <v>561</v>
      </c>
      <c r="D751" s="636" t="s">
        <v>194</v>
      </c>
      <c r="E751" s="618" t="s">
        <v>11</v>
      </c>
      <c r="F751" s="618" t="s">
        <v>8</v>
      </c>
      <c r="G751" s="622">
        <f>G752</f>
        <v>22.58</v>
      </c>
      <c r="H751" s="622">
        <f t="shared" si="131"/>
        <v>22.58</v>
      </c>
      <c r="I751" s="623">
        <f t="shared" si="131"/>
        <v>22.58</v>
      </c>
    </row>
    <row r="752" spans="1:9" ht="25.5">
      <c r="A752" s="609">
        <v>735</v>
      </c>
      <c r="B752" s="624" t="s">
        <v>41</v>
      </c>
      <c r="C752" s="636" t="s">
        <v>561</v>
      </c>
      <c r="D752" s="636" t="s">
        <v>194</v>
      </c>
      <c r="E752" s="618" t="s">
        <v>11</v>
      </c>
      <c r="F752" s="618" t="s">
        <v>107</v>
      </c>
      <c r="G752" s="622">
        <v>22.58</v>
      </c>
      <c r="H752" s="622">
        <v>22.58</v>
      </c>
      <c r="I752" s="623">
        <v>22.58</v>
      </c>
    </row>
    <row r="753" spans="1:9" ht="25.5">
      <c r="A753" s="609">
        <v>736</v>
      </c>
      <c r="B753" s="624" t="s">
        <v>977</v>
      </c>
      <c r="C753" s="618" t="s">
        <v>978</v>
      </c>
      <c r="D753" s="618"/>
      <c r="E753" s="653"/>
      <c r="F753" s="653"/>
      <c r="G753" s="643">
        <f>G755</f>
        <v>488.6605</v>
      </c>
      <c r="H753" s="622">
        <f>H755</f>
        <v>0</v>
      </c>
      <c r="I753" s="623">
        <f>I755</f>
        <v>0</v>
      </c>
    </row>
    <row r="754" spans="1:9" ht="25.5">
      <c r="A754" s="609">
        <v>737</v>
      </c>
      <c r="B754" s="624" t="s">
        <v>979</v>
      </c>
      <c r="C754" s="618" t="s">
        <v>980</v>
      </c>
      <c r="D754" s="618"/>
      <c r="E754" s="653"/>
      <c r="F754" s="653"/>
      <c r="G754" s="643">
        <f>G755</f>
        <v>488.6605</v>
      </c>
      <c r="H754" s="643">
        <f>H755</f>
        <v>0</v>
      </c>
      <c r="I754" s="644">
        <f>I755</f>
        <v>0</v>
      </c>
    </row>
    <row r="755" spans="1:9" ht="63.75">
      <c r="A755" s="609">
        <v>738</v>
      </c>
      <c r="B755" s="624" t="s">
        <v>981</v>
      </c>
      <c r="C755" s="618" t="s">
        <v>982</v>
      </c>
      <c r="D755" s="618"/>
      <c r="E755" s="653"/>
      <c r="F755" s="653"/>
      <c r="G755" s="643">
        <f>G756+G760</f>
        <v>488.6605</v>
      </c>
      <c r="H755" s="643">
        <f>H756+H760</f>
        <v>0</v>
      </c>
      <c r="I755" s="644">
        <f>I756+I760</f>
        <v>0</v>
      </c>
    </row>
    <row r="756" spans="1:9" ht="25.5">
      <c r="A756" s="609">
        <v>739</v>
      </c>
      <c r="B756" s="624" t="s">
        <v>238</v>
      </c>
      <c r="C756" s="618" t="s">
        <v>982</v>
      </c>
      <c r="D756" s="618" t="s">
        <v>222</v>
      </c>
      <c r="E756" s="618"/>
      <c r="F756" s="618"/>
      <c r="G756" s="643">
        <f>G757</f>
        <v>37</v>
      </c>
      <c r="H756" s="622">
        <f aca="true" t="shared" si="132" ref="H756:I762">H757</f>
        <v>0</v>
      </c>
      <c r="I756" s="623">
        <f t="shared" si="132"/>
        <v>0</v>
      </c>
    </row>
    <row r="757" spans="1:9" ht="12.75">
      <c r="A757" s="609">
        <v>740</v>
      </c>
      <c r="B757" s="624" t="s">
        <v>233</v>
      </c>
      <c r="C757" s="618" t="s">
        <v>982</v>
      </c>
      <c r="D757" s="618" t="s">
        <v>223</v>
      </c>
      <c r="E757" s="618"/>
      <c r="F757" s="618"/>
      <c r="G757" s="643">
        <f>G758</f>
        <v>37</v>
      </c>
      <c r="H757" s="622">
        <f t="shared" si="132"/>
        <v>0</v>
      </c>
      <c r="I757" s="623">
        <f t="shared" si="132"/>
        <v>0</v>
      </c>
    </row>
    <row r="758" spans="1:9" ht="12.75">
      <c r="A758" s="609">
        <v>741</v>
      </c>
      <c r="B758" s="624" t="s">
        <v>224</v>
      </c>
      <c r="C758" s="618" t="s">
        <v>982</v>
      </c>
      <c r="D758" s="618" t="s">
        <v>223</v>
      </c>
      <c r="E758" s="618" t="s">
        <v>112</v>
      </c>
      <c r="F758" s="618" t="s">
        <v>8</v>
      </c>
      <c r="G758" s="622">
        <f>G759</f>
        <v>37</v>
      </c>
      <c r="H758" s="622">
        <f t="shared" si="132"/>
        <v>0</v>
      </c>
      <c r="I758" s="623">
        <f t="shared" si="132"/>
        <v>0</v>
      </c>
    </row>
    <row r="759" spans="1:9" ht="12.75">
      <c r="A759" s="609">
        <v>742</v>
      </c>
      <c r="B759" s="624" t="s">
        <v>16</v>
      </c>
      <c r="C759" s="618" t="s">
        <v>982</v>
      </c>
      <c r="D759" s="618" t="s">
        <v>223</v>
      </c>
      <c r="E759" s="618" t="s">
        <v>112</v>
      </c>
      <c r="F759" s="618" t="s">
        <v>11</v>
      </c>
      <c r="G759" s="622">
        <v>37</v>
      </c>
      <c r="H759" s="622">
        <v>0</v>
      </c>
      <c r="I759" s="623">
        <v>0</v>
      </c>
    </row>
    <row r="760" spans="1:9" ht="25.5">
      <c r="A760" s="609">
        <v>743</v>
      </c>
      <c r="B760" s="624" t="s">
        <v>238</v>
      </c>
      <c r="C760" s="618" t="s">
        <v>982</v>
      </c>
      <c r="D760" s="618" t="s">
        <v>222</v>
      </c>
      <c r="E760" s="618"/>
      <c r="F760" s="618"/>
      <c r="G760" s="643">
        <f>G761</f>
        <v>451.6605</v>
      </c>
      <c r="H760" s="622">
        <f t="shared" si="132"/>
        <v>0</v>
      </c>
      <c r="I760" s="623">
        <f t="shared" si="132"/>
        <v>0</v>
      </c>
    </row>
    <row r="761" spans="1:9" ht="51">
      <c r="A761" s="609">
        <v>744</v>
      </c>
      <c r="B761" s="624" t="s">
        <v>891</v>
      </c>
      <c r="C761" s="618" t="s">
        <v>982</v>
      </c>
      <c r="D761" s="618" t="s">
        <v>273</v>
      </c>
      <c r="E761" s="618"/>
      <c r="F761" s="618"/>
      <c r="G761" s="643">
        <f>G762</f>
        <v>451.6605</v>
      </c>
      <c r="H761" s="622">
        <f t="shared" si="132"/>
        <v>0</v>
      </c>
      <c r="I761" s="623">
        <f t="shared" si="132"/>
        <v>0</v>
      </c>
    </row>
    <row r="762" spans="1:9" ht="12.75">
      <c r="A762" s="609">
        <v>745</v>
      </c>
      <c r="B762" s="485" t="s">
        <v>42</v>
      </c>
      <c r="C762" s="618" t="s">
        <v>982</v>
      </c>
      <c r="D762" s="618" t="s">
        <v>273</v>
      </c>
      <c r="E762" s="618" t="s">
        <v>11</v>
      </c>
      <c r="F762" s="618" t="s">
        <v>8</v>
      </c>
      <c r="G762" s="622">
        <f>G763</f>
        <v>451.6605</v>
      </c>
      <c r="H762" s="622">
        <f t="shared" si="132"/>
        <v>0</v>
      </c>
      <c r="I762" s="623">
        <f t="shared" si="132"/>
        <v>0</v>
      </c>
    </row>
    <row r="763" spans="1:9" ht="12.75">
      <c r="A763" s="609">
        <v>746</v>
      </c>
      <c r="B763" s="504" t="s">
        <v>27</v>
      </c>
      <c r="C763" s="618" t="s">
        <v>982</v>
      </c>
      <c r="D763" s="618" t="s">
        <v>273</v>
      </c>
      <c r="E763" s="618" t="s">
        <v>11</v>
      </c>
      <c r="F763" s="618" t="s">
        <v>70</v>
      </c>
      <c r="G763" s="622">
        <v>451.6605</v>
      </c>
      <c r="H763" s="622">
        <v>0</v>
      </c>
      <c r="I763" s="623">
        <v>0</v>
      </c>
    </row>
    <row r="764" spans="1:9" ht="25.5">
      <c r="A764" s="609">
        <v>747</v>
      </c>
      <c r="B764" s="624" t="s">
        <v>543</v>
      </c>
      <c r="C764" s="618" t="s">
        <v>391</v>
      </c>
      <c r="D764" s="618"/>
      <c r="E764" s="653"/>
      <c r="F764" s="653"/>
      <c r="G764" s="643">
        <f>G765</f>
        <v>1570.327</v>
      </c>
      <c r="H764" s="622">
        <f aca="true" t="shared" si="133" ref="H764:I768">H765</f>
        <v>1517.695</v>
      </c>
      <c r="I764" s="623">
        <f t="shared" si="133"/>
        <v>1517.695</v>
      </c>
    </row>
    <row r="765" spans="1:9" ht="38.25">
      <c r="A765" s="609">
        <v>748</v>
      </c>
      <c r="B765" s="624" t="s">
        <v>890</v>
      </c>
      <c r="C765" s="618" t="s">
        <v>544</v>
      </c>
      <c r="D765" s="618"/>
      <c r="E765" s="653"/>
      <c r="F765" s="653"/>
      <c r="G765" s="643">
        <f>G766</f>
        <v>1570.327</v>
      </c>
      <c r="H765" s="622">
        <f t="shared" si="133"/>
        <v>1517.695</v>
      </c>
      <c r="I765" s="623">
        <f t="shared" si="133"/>
        <v>1517.695</v>
      </c>
    </row>
    <row r="766" spans="1:9" ht="12.75">
      <c r="A766" s="609">
        <v>749</v>
      </c>
      <c r="B766" s="624" t="s">
        <v>195</v>
      </c>
      <c r="C766" s="618" t="s">
        <v>544</v>
      </c>
      <c r="D766" s="618" t="s">
        <v>196</v>
      </c>
      <c r="E766" s="653"/>
      <c r="F766" s="653"/>
      <c r="G766" s="643">
        <f>G767</f>
        <v>1570.327</v>
      </c>
      <c r="H766" s="622">
        <f t="shared" si="133"/>
        <v>1517.695</v>
      </c>
      <c r="I766" s="623">
        <f t="shared" si="133"/>
        <v>1517.695</v>
      </c>
    </row>
    <row r="767" spans="1:9" ht="38.25">
      <c r="A767" s="609">
        <v>750</v>
      </c>
      <c r="B767" s="624" t="s">
        <v>565</v>
      </c>
      <c r="C767" s="618" t="s">
        <v>544</v>
      </c>
      <c r="D767" s="618" t="s">
        <v>208</v>
      </c>
      <c r="E767" s="653"/>
      <c r="F767" s="653"/>
      <c r="G767" s="643">
        <f>G768</f>
        <v>1570.327</v>
      </c>
      <c r="H767" s="622">
        <f t="shared" si="133"/>
        <v>1517.695</v>
      </c>
      <c r="I767" s="623">
        <f t="shared" si="133"/>
        <v>1517.695</v>
      </c>
    </row>
    <row r="768" spans="1:9" ht="12.75">
      <c r="A768" s="609">
        <v>751</v>
      </c>
      <c r="B768" s="624" t="s">
        <v>69</v>
      </c>
      <c r="C768" s="618" t="s">
        <v>544</v>
      </c>
      <c r="D768" s="618" t="s">
        <v>208</v>
      </c>
      <c r="E768" s="618" t="s">
        <v>116</v>
      </c>
      <c r="F768" s="618" t="s">
        <v>8</v>
      </c>
      <c r="G768" s="622">
        <f>G769</f>
        <v>1570.327</v>
      </c>
      <c r="H768" s="622">
        <f t="shared" si="133"/>
        <v>1517.695</v>
      </c>
      <c r="I768" s="623">
        <f t="shared" si="133"/>
        <v>1517.695</v>
      </c>
    </row>
    <row r="769" spans="1:9" ht="12.75">
      <c r="A769" s="609">
        <v>752</v>
      </c>
      <c r="B769" s="634" t="s">
        <v>276</v>
      </c>
      <c r="C769" s="618" t="s">
        <v>544</v>
      </c>
      <c r="D769" s="618" t="s">
        <v>208</v>
      </c>
      <c r="E769" s="618" t="s">
        <v>116</v>
      </c>
      <c r="F769" s="618" t="s">
        <v>131</v>
      </c>
      <c r="G769" s="622">
        <f>1517.695+52.632</f>
        <v>1570.327</v>
      </c>
      <c r="H769" s="622">
        <v>1517.695</v>
      </c>
      <c r="I769" s="623">
        <v>1517.695</v>
      </c>
    </row>
    <row r="770" spans="1:9" ht="25.5">
      <c r="A770" s="609">
        <v>753</v>
      </c>
      <c r="B770" s="624" t="s">
        <v>472</v>
      </c>
      <c r="C770" s="636" t="s">
        <v>474</v>
      </c>
      <c r="D770" s="636"/>
      <c r="E770" s="636"/>
      <c r="F770" s="618"/>
      <c r="G770" s="645">
        <f>G771+G785+G780</f>
        <v>5864.263</v>
      </c>
      <c r="H770" s="645">
        <f>H771+H785+H780</f>
        <v>5274.215999999999</v>
      </c>
      <c r="I770" s="646">
        <f>I771+I785+I780</f>
        <v>5274.215999999999</v>
      </c>
    </row>
    <row r="771" spans="1:9" ht="38.25">
      <c r="A771" s="609">
        <v>754</v>
      </c>
      <c r="B771" s="649" t="s">
        <v>893</v>
      </c>
      <c r="C771" s="636" t="s">
        <v>475</v>
      </c>
      <c r="D771" s="636"/>
      <c r="E771" s="636"/>
      <c r="F771" s="618"/>
      <c r="G771" s="645">
        <f>G772+G776</f>
        <v>5765.611</v>
      </c>
      <c r="H771" s="645">
        <f>H772+H776</f>
        <v>5199.516</v>
      </c>
      <c r="I771" s="646">
        <f>I772+I776</f>
        <v>5199.516</v>
      </c>
    </row>
    <row r="772" spans="1:9" ht="38.25">
      <c r="A772" s="609">
        <v>755</v>
      </c>
      <c r="B772" s="626" t="s">
        <v>191</v>
      </c>
      <c r="C772" s="636" t="s">
        <v>475</v>
      </c>
      <c r="D772" s="636" t="s">
        <v>180</v>
      </c>
      <c r="E772" s="636"/>
      <c r="F772" s="618"/>
      <c r="G772" s="645">
        <f>G773</f>
        <v>5623.205</v>
      </c>
      <c r="H772" s="645">
        <f aca="true" t="shared" si="134" ref="H772:I774">H773</f>
        <v>5057.11</v>
      </c>
      <c r="I772" s="646">
        <f t="shared" si="134"/>
        <v>5057.11</v>
      </c>
    </row>
    <row r="773" spans="1:9" ht="12.75">
      <c r="A773" s="609">
        <v>756</v>
      </c>
      <c r="B773" s="647" t="s">
        <v>206</v>
      </c>
      <c r="C773" s="636" t="s">
        <v>475</v>
      </c>
      <c r="D773" s="636" t="s">
        <v>147</v>
      </c>
      <c r="E773" s="636"/>
      <c r="F773" s="618"/>
      <c r="G773" s="645">
        <f>G774</f>
        <v>5623.205</v>
      </c>
      <c r="H773" s="645">
        <f t="shared" si="134"/>
        <v>5057.11</v>
      </c>
      <c r="I773" s="646">
        <f t="shared" si="134"/>
        <v>5057.11</v>
      </c>
    </row>
    <row r="774" spans="1:9" ht="12.75">
      <c r="A774" s="609">
        <v>757</v>
      </c>
      <c r="B774" s="649" t="s">
        <v>67</v>
      </c>
      <c r="C774" s="636" t="s">
        <v>475</v>
      </c>
      <c r="D774" s="636" t="s">
        <v>147</v>
      </c>
      <c r="E774" s="636" t="s">
        <v>109</v>
      </c>
      <c r="F774" s="618" t="s">
        <v>8</v>
      </c>
      <c r="G774" s="645">
        <f>G775</f>
        <v>5623.205</v>
      </c>
      <c r="H774" s="645">
        <f t="shared" si="134"/>
        <v>5057.11</v>
      </c>
      <c r="I774" s="646">
        <f t="shared" si="134"/>
        <v>5057.11</v>
      </c>
    </row>
    <row r="775" spans="1:9" ht="25.5">
      <c r="A775" s="609">
        <v>758</v>
      </c>
      <c r="B775" s="639" t="s">
        <v>788</v>
      </c>
      <c r="C775" s="636" t="s">
        <v>475</v>
      </c>
      <c r="D775" s="636" t="s">
        <v>147</v>
      </c>
      <c r="E775" s="636" t="s">
        <v>109</v>
      </c>
      <c r="F775" s="618" t="s">
        <v>130</v>
      </c>
      <c r="G775" s="645">
        <v>5623.205</v>
      </c>
      <c r="H775" s="645">
        <v>5057.11</v>
      </c>
      <c r="I775" s="646">
        <v>5057.11</v>
      </c>
    </row>
    <row r="776" spans="1:9" ht="25.5">
      <c r="A776" s="609">
        <v>759</v>
      </c>
      <c r="B776" s="621" t="s">
        <v>559</v>
      </c>
      <c r="C776" s="636" t="s">
        <v>475</v>
      </c>
      <c r="D776" s="636" t="s">
        <v>193</v>
      </c>
      <c r="E776" s="636"/>
      <c r="F776" s="618"/>
      <c r="G776" s="645">
        <f>G777</f>
        <v>142.406</v>
      </c>
      <c r="H776" s="645">
        <f aca="true" t="shared" si="135" ref="H776:I778">H777</f>
        <v>142.406</v>
      </c>
      <c r="I776" s="646">
        <f t="shared" si="135"/>
        <v>142.406</v>
      </c>
    </row>
    <row r="777" spans="1:9" ht="25.5">
      <c r="A777" s="609">
        <v>760</v>
      </c>
      <c r="B777" s="621" t="s">
        <v>207</v>
      </c>
      <c r="C777" s="636" t="s">
        <v>475</v>
      </c>
      <c r="D777" s="636" t="s">
        <v>194</v>
      </c>
      <c r="E777" s="636"/>
      <c r="F777" s="618"/>
      <c r="G777" s="645">
        <f>G778</f>
        <v>142.406</v>
      </c>
      <c r="H777" s="645">
        <f t="shared" si="135"/>
        <v>142.406</v>
      </c>
      <c r="I777" s="646">
        <f t="shared" si="135"/>
        <v>142.406</v>
      </c>
    </row>
    <row r="778" spans="1:9" ht="12.75">
      <c r="A778" s="609">
        <v>761</v>
      </c>
      <c r="B778" s="649" t="s">
        <v>67</v>
      </c>
      <c r="C778" s="636" t="s">
        <v>475</v>
      </c>
      <c r="D778" s="636" t="s">
        <v>194</v>
      </c>
      <c r="E778" s="636" t="s">
        <v>109</v>
      </c>
      <c r="F778" s="618" t="s">
        <v>8</v>
      </c>
      <c r="G778" s="645">
        <f>G779</f>
        <v>142.406</v>
      </c>
      <c r="H778" s="645">
        <f t="shared" si="135"/>
        <v>142.406</v>
      </c>
      <c r="I778" s="646">
        <f t="shared" si="135"/>
        <v>142.406</v>
      </c>
    </row>
    <row r="779" spans="1:9" ht="25.5">
      <c r="A779" s="609">
        <v>762</v>
      </c>
      <c r="B779" s="639" t="s">
        <v>788</v>
      </c>
      <c r="C779" s="636" t="s">
        <v>475</v>
      </c>
      <c r="D779" s="636" t="s">
        <v>194</v>
      </c>
      <c r="E779" s="636" t="s">
        <v>109</v>
      </c>
      <c r="F779" s="618" t="s">
        <v>130</v>
      </c>
      <c r="G779" s="645">
        <v>142.406</v>
      </c>
      <c r="H779" s="645">
        <v>142.406</v>
      </c>
      <c r="I779" s="646">
        <v>142.406</v>
      </c>
    </row>
    <row r="780" spans="1:9" ht="38.25">
      <c r="A780" s="609">
        <v>763</v>
      </c>
      <c r="B780" s="624" t="s">
        <v>988</v>
      </c>
      <c r="C780" s="636" t="s">
        <v>989</v>
      </c>
      <c r="D780" s="636"/>
      <c r="E780" s="618"/>
      <c r="F780" s="629"/>
      <c r="G780" s="645">
        <f>G781</f>
        <v>78.632</v>
      </c>
      <c r="H780" s="645">
        <f aca="true" t="shared" si="136" ref="H780:I783">H781</f>
        <v>74.7</v>
      </c>
      <c r="I780" s="646">
        <f t="shared" si="136"/>
        <v>74.7</v>
      </c>
    </row>
    <row r="781" spans="1:9" ht="25.5">
      <c r="A781" s="609">
        <v>764</v>
      </c>
      <c r="B781" s="621" t="s">
        <v>559</v>
      </c>
      <c r="C781" s="636" t="s">
        <v>989</v>
      </c>
      <c r="D781" s="636" t="s">
        <v>193</v>
      </c>
      <c r="E781" s="618"/>
      <c r="F781" s="629"/>
      <c r="G781" s="645">
        <f>G782</f>
        <v>78.632</v>
      </c>
      <c r="H781" s="645">
        <f t="shared" si="136"/>
        <v>74.7</v>
      </c>
      <c r="I781" s="646">
        <f t="shared" si="136"/>
        <v>74.7</v>
      </c>
    </row>
    <row r="782" spans="1:9" ht="25.5">
      <c r="A782" s="609">
        <v>765</v>
      </c>
      <c r="B782" s="621" t="s">
        <v>207</v>
      </c>
      <c r="C782" s="636" t="s">
        <v>989</v>
      </c>
      <c r="D782" s="636" t="s">
        <v>194</v>
      </c>
      <c r="E782" s="618"/>
      <c r="F782" s="629"/>
      <c r="G782" s="645">
        <f>G783</f>
        <v>78.632</v>
      </c>
      <c r="H782" s="645">
        <f t="shared" si="136"/>
        <v>74.7</v>
      </c>
      <c r="I782" s="646">
        <f t="shared" si="136"/>
        <v>74.7</v>
      </c>
    </row>
    <row r="783" spans="1:9" ht="12.75">
      <c r="A783" s="609">
        <v>766</v>
      </c>
      <c r="B783" s="649" t="s">
        <v>67</v>
      </c>
      <c r="C783" s="636" t="s">
        <v>989</v>
      </c>
      <c r="D783" s="636" t="s">
        <v>194</v>
      </c>
      <c r="E783" s="636" t="s">
        <v>109</v>
      </c>
      <c r="F783" s="618" t="s">
        <v>8</v>
      </c>
      <c r="G783" s="645">
        <f>G784</f>
        <v>78.632</v>
      </c>
      <c r="H783" s="645">
        <f t="shared" si="136"/>
        <v>74.7</v>
      </c>
      <c r="I783" s="646">
        <f t="shared" si="136"/>
        <v>74.7</v>
      </c>
    </row>
    <row r="784" spans="1:9" ht="25.5">
      <c r="A784" s="609">
        <v>767</v>
      </c>
      <c r="B784" s="639" t="s">
        <v>788</v>
      </c>
      <c r="C784" s="636" t="s">
        <v>989</v>
      </c>
      <c r="D784" s="636" t="s">
        <v>194</v>
      </c>
      <c r="E784" s="636" t="s">
        <v>109</v>
      </c>
      <c r="F784" s="618" t="s">
        <v>130</v>
      </c>
      <c r="G784" s="645">
        <v>78.632</v>
      </c>
      <c r="H784" s="645">
        <v>74.7</v>
      </c>
      <c r="I784" s="646">
        <v>74.7</v>
      </c>
    </row>
    <row r="785" spans="1:9" ht="63.75">
      <c r="A785" s="609">
        <v>768</v>
      </c>
      <c r="B785" s="624" t="s">
        <v>888</v>
      </c>
      <c r="C785" s="636" t="s">
        <v>857</v>
      </c>
      <c r="D785" s="636"/>
      <c r="E785" s="618"/>
      <c r="F785" s="629"/>
      <c r="G785" s="645">
        <f>G786</f>
        <v>20.02</v>
      </c>
      <c r="H785" s="645">
        <f aca="true" t="shared" si="137" ref="H785:I788">H786</f>
        <v>0</v>
      </c>
      <c r="I785" s="646">
        <f t="shared" si="137"/>
        <v>0</v>
      </c>
    </row>
    <row r="786" spans="1:9" ht="25.5">
      <c r="A786" s="609">
        <v>769</v>
      </c>
      <c r="B786" s="621" t="s">
        <v>559</v>
      </c>
      <c r="C786" s="636" t="s">
        <v>857</v>
      </c>
      <c r="D786" s="636" t="s">
        <v>193</v>
      </c>
      <c r="E786" s="618"/>
      <c r="F786" s="629"/>
      <c r="G786" s="645">
        <f>G787</f>
        <v>20.02</v>
      </c>
      <c r="H786" s="645">
        <f t="shared" si="137"/>
        <v>0</v>
      </c>
      <c r="I786" s="646">
        <f t="shared" si="137"/>
        <v>0</v>
      </c>
    </row>
    <row r="787" spans="1:9" ht="25.5">
      <c r="A787" s="609">
        <v>770</v>
      </c>
      <c r="B787" s="621" t="s">
        <v>207</v>
      </c>
      <c r="C787" s="636" t="s">
        <v>857</v>
      </c>
      <c r="D787" s="636" t="s">
        <v>194</v>
      </c>
      <c r="E787" s="618"/>
      <c r="F787" s="629"/>
      <c r="G787" s="645">
        <f>G788</f>
        <v>20.02</v>
      </c>
      <c r="H787" s="645">
        <f t="shared" si="137"/>
        <v>0</v>
      </c>
      <c r="I787" s="646">
        <f t="shared" si="137"/>
        <v>0</v>
      </c>
    </row>
    <row r="788" spans="1:9" ht="12.75">
      <c r="A788" s="609">
        <v>771</v>
      </c>
      <c r="B788" s="649" t="s">
        <v>67</v>
      </c>
      <c r="C788" s="636" t="s">
        <v>857</v>
      </c>
      <c r="D788" s="636" t="s">
        <v>194</v>
      </c>
      <c r="E788" s="636" t="s">
        <v>109</v>
      </c>
      <c r="F788" s="618" t="s">
        <v>8</v>
      </c>
      <c r="G788" s="645">
        <f>G789</f>
        <v>20.02</v>
      </c>
      <c r="H788" s="645">
        <f t="shared" si="137"/>
        <v>0</v>
      </c>
      <c r="I788" s="646">
        <f t="shared" si="137"/>
        <v>0</v>
      </c>
    </row>
    <row r="789" spans="1:9" ht="25.5">
      <c r="A789" s="609">
        <v>772</v>
      </c>
      <c r="B789" s="639" t="s">
        <v>788</v>
      </c>
      <c r="C789" s="636" t="s">
        <v>857</v>
      </c>
      <c r="D789" s="636" t="s">
        <v>194</v>
      </c>
      <c r="E789" s="636" t="s">
        <v>109</v>
      </c>
      <c r="F789" s="618" t="s">
        <v>130</v>
      </c>
      <c r="G789" s="645">
        <v>20.02</v>
      </c>
      <c r="H789" s="645">
        <v>0</v>
      </c>
      <c r="I789" s="646">
        <v>0</v>
      </c>
    </row>
    <row r="790" spans="1:9" ht="12.75">
      <c r="A790" s="609">
        <v>773</v>
      </c>
      <c r="B790" s="624" t="s">
        <v>274</v>
      </c>
      <c r="C790" s="618" t="s">
        <v>338</v>
      </c>
      <c r="D790" s="618"/>
      <c r="E790" s="653"/>
      <c r="F790" s="653"/>
      <c r="G790" s="643">
        <f aca="true" t="shared" si="138" ref="G790:I792">G791</f>
        <v>584.439</v>
      </c>
      <c r="H790" s="643">
        <f t="shared" si="138"/>
        <v>656.626</v>
      </c>
      <c r="I790" s="644">
        <f t="shared" si="138"/>
        <v>656.626</v>
      </c>
    </row>
    <row r="791" spans="1:9" ht="38.25">
      <c r="A791" s="609">
        <v>774</v>
      </c>
      <c r="B791" s="624" t="s">
        <v>275</v>
      </c>
      <c r="C791" s="618" t="s">
        <v>339</v>
      </c>
      <c r="D791" s="618"/>
      <c r="E791" s="653"/>
      <c r="F791" s="653"/>
      <c r="G791" s="643">
        <f t="shared" si="138"/>
        <v>584.439</v>
      </c>
      <c r="H791" s="643">
        <f t="shared" si="138"/>
        <v>656.626</v>
      </c>
      <c r="I791" s="644">
        <f t="shared" si="138"/>
        <v>656.626</v>
      </c>
    </row>
    <row r="792" spans="1:9" ht="12.75">
      <c r="A792" s="609">
        <v>775</v>
      </c>
      <c r="B792" s="624" t="s">
        <v>195</v>
      </c>
      <c r="C792" s="618" t="s">
        <v>339</v>
      </c>
      <c r="D792" s="618" t="s">
        <v>196</v>
      </c>
      <c r="E792" s="653"/>
      <c r="F792" s="653"/>
      <c r="G792" s="643">
        <f t="shared" si="138"/>
        <v>584.439</v>
      </c>
      <c r="H792" s="643">
        <f t="shared" si="138"/>
        <v>656.626</v>
      </c>
      <c r="I792" s="644">
        <f t="shared" si="138"/>
        <v>656.626</v>
      </c>
    </row>
    <row r="793" spans="1:9" ht="38.25">
      <c r="A793" s="609">
        <v>776</v>
      </c>
      <c r="B793" s="624" t="s">
        <v>565</v>
      </c>
      <c r="C793" s="618" t="s">
        <v>339</v>
      </c>
      <c r="D793" s="618" t="s">
        <v>208</v>
      </c>
      <c r="E793" s="653"/>
      <c r="F793" s="653"/>
      <c r="G793" s="643">
        <f>G795</f>
        <v>584.439</v>
      </c>
      <c r="H793" s="643">
        <f>H795</f>
        <v>656.626</v>
      </c>
      <c r="I793" s="644">
        <f>I795</f>
        <v>656.626</v>
      </c>
    </row>
    <row r="794" spans="1:9" ht="12.75">
      <c r="A794" s="609">
        <v>777</v>
      </c>
      <c r="B794" s="624" t="s">
        <v>42</v>
      </c>
      <c r="C794" s="618" t="s">
        <v>339</v>
      </c>
      <c r="D794" s="618" t="s">
        <v>208</v>
      </c>
      <c r="E794" s="618" t="s">
        <v>11</v>
      </c>
      <c r="F794" s="618" t="s">
        <v>8</v>
      </c>
      <c r="G794" s="622">
        <f>G795</f>
        <v>584.439</v>
      </c>
      <c r="H794" s="643">
        <f>H795</f>
        <v>656.626</v>
      </c>
      <c r="I794" s="644">
        <f>I795</f>
        <v>656.626</v>
      </c>
    </row>
    <row r="795" spans="1:9" ht="12.75">
      <c r="A795" s="609">
        <v>778</v>
      </c>
      <c r="B795" s="624" t="s">
        <v>27</v>
      </c>
      <c r="C795" s="618" t="s">
        <v>339</v>
      </c>
      <c r="D795" s="618" t="s">
        <v>208</v>
      </c>
      <c r="E795" s="618" t="s">
        <v>11</v>
      </c>
      <c r="F795" s="618" t="s">
        <v>70</v>
      </c>
      <c r="G795" s="622">
        <v>584.439</v>
      </c>
      <c r="H795" s="622">
        <v>656.626</v>
      </c>
      <c r="I795" s="623">
        <v>656.626</v>
      </c>
    </row>
    <row r="796" spans="1:9" ht="25.5">
      <c r="A796" s="609">
        <v>779</v>
      </c>
      <c r="B796" s="539" t="s">
        <v>990</v>
      </c>
      <c r="C796" s="636" t="s">
        <v>532</v>
      </c>
      <c r="D796" s="636"/>
      <c r="E796" s="618"/>
      <c r="F796" s="653"/>
      <c r="G796" s="645">
        <f>G797</f>
        <v>0</v>
      </c>
      <c r="H796" s="622">
        <f aca="true" t="shared" si="139" ref="H796:I798">H797</f>
        <v>4.5</v>
      </c>
      <c r="I796" s="623">
        <f t="shared" si="139"/>
        <v>4.5</v>
      </c>
    </row>
    <row r="797" spans="1:9" ht="51">
      <c r="A797" s="609">
        <v>780</v>
      </c>
      <c r="B797" s="539" t="s">
        <v>908</v>
      </c>
      <c r="C797" s="636" t="s">
        <v>907</v>
      </c>
      <c r="D797" s="636"/>
      <c r="E797" s="618"/>
      <c r="F797" s="653"/>
      <c r="G797" s="645">
        <f>G798</f>
        <v>0</v>
      </c>
      <c r="H797" s="622">
        <f t="shared" si="139"/>
        <v>4.5</v>
      </c>
      <c r="I797" s="623">
        <f t="shared" si="139"/>
        <v>4.5</v>
      </c>
    </row>
    <row r="798" spans="1:9" ht="25.5">
      <c r="A798" s="609">
        <v>781</v>
      </c>
      <c r="B798" s="621" t="s">
        <v>559</v>
      </c>
      <c r="C798" s="636" t="s">
        <v>907</v>
      </c>
      <c r="D798" s="636" t="s">
        <v>193</v>
      </c>
      <c r="E798" s="618"/>
      <c r="F798" s="653"/>
      <c r="G798" s="645">
        <f>G799</f>
        <v>0</v>
      </c>
      <c r="H798" s="622">
        <f t="shared" si="139"/>
        <v>4.5</v>
      </c>
      <c r="I798" s="623">
        <f t="shared" si="139"/>
        <v>4.5</v>
      </c>
    </row>
    <row r="799" spans="1:9" ht="25.5">
      <c r="A799" s="609">
        <v>782</v>
      </c>
      <c r="B799" s="621" t="s">
        <v>207</v>
      </c>
      <c r="C799" s="636" t="s">
        <v>907</v>
      </c>
      <c r="D799" s="636" t="s">
        <v>194</v>
      </c>
      <c r="E799" s="618"/>
      <c r="F799" s="653"/>
      <c r="G799" s="645">
        <f>G800</f>
        <v>0</v>
      </c>
      <c r="H799" s="622">
        <f>H800</f>
        <v>4.5</v>
      </c>
      <c r="I799" s="623">
        <f>I800</f>
        <v>4.5</v>
      </c>
    </row>
    <row r="800" spans="1:9" ht="12.75">
      <c r="A800" s="609">
        <v>783</v>
      </c>
      <c r="B800" s="624" t="s">
        <v>67</v>
      </c>
      <c r="C800" s="636" t="s">
        <v>907</v>
      </c>
      <c r="D800" s="636" t="s">
        <v>194</v>
      </c>
      <c r="E800" s="618" t="s">
        <v>109</v>
      </c>
      <c r="F800" s="618" t="s">
        <v>8</v>
      </c>
      <c r="G800" s="622">
        <f>G801</f>
        <v>0</v>
      </c>
      <c r="H800" s="622">
        <f>H801</f>
        <v>4.5</v>
      </c>
      <c r="I800" s="623">
        <f>I801</f>
        <v>4.5</v>
      </c>
    </row>
    <row r="801" spans="1:9" ht="25.5">
      <c r="A801" s="609">
        <v>784</v>
      </c>
      <c r="B801" s="539" t="s">
        <v>529</v>
      </c>
      <c r="C801" s="636" t="s">
        <v>907</v>
      </c>
      <c r="D801" s="636" t="s">
        <v>194</v>
      </c>
      <c r="E801" s="618" t="s">
        <v>109</v>
      </c>
      <c r="F801" s="618" t="s">
        <v>26</v>
      </c>
      <c r="G801" s="622">
        <v>0</v>
      </c>
      <c r="H801" s="622">
        <v>4.5</v>
      </c>
      <c r="I801" s="623">
        <v>4.5</v>
      </c>
    </row>
    <row r="802" spans="1:9" ht="25.5">
      <c r="A802" s="609">
        <v>785</v>
      </c>
      <c r="B802" s="539" t="s">
        <v>990</v>
      </c>
      <c r="C802" s="636" t="s">
        <v>991</v>
      </c>
      <c r="D802" s="636"/>
      <c r="E802" s="618"/>
      <c r="F802" s="653"/>
      <c r="G802" s="645">
        <f>G803</f>
        <v>4.5</v>
      </c>
      <c r="H802" s="622">
        <f aca="true" t="shared" si="140" ref="H802:I804">H803</f>
        <v>0</v>
      </c>
      <c r="I802" s="623">
        <f t="shared" si="140"/>
        <v>0</v>
      </c>
    </row>
    <row r="803" spans="1:9" ht="51">
      <c r="A803" s="609">
        <v>786</v>
      </c>
      <c r="B803" s="539" t="s">
        <v>992</v>
      </c>
      <c r="C803" s="636" t="s">
        <v>993</v>
      </c>
      <c r="D803" s="636"/>
      <c r="E803" s="618"/>
      <c r="F803" s="653"/>
      <c r="G803" s="645">
        <f>G804</f>
        <v>4.5</v>
      </c>
      <c r="H803" s="622">
        <f t="shared" si="140"/>
        <v>0</v>
      </c>
      <c r="I803" s="623">
        <f t="shared" si="140"/>
        <v>0</v>
      </c>
    </row>
    <row r="804" spans="1:9" ht="25.5">
      <c r="A804" s="609">
        <v>787</v>
      </c>
      <c r="B804" s="621" t="s">
        <v>559</v>
      </c>
      <c r="C804" s="636" t="s">
        <v>993</v>
      </c>
      <c r="D804" s="636" t="s">
        <v>193</v>
      </c>
      <c r="E804" s="618"/>
      <c r="F804" s="653"/>
      <c r="G804" s="645">
        <f>G805</f>
        <v>4.5</v>
      </c>
      <c r="H804" s="622">
        <f t="shared" si="140"/>
        <v>0</v>
      </c>
      <c r="I804" s="623">
        <f t="shared" si="140"/>
        <v>0</v>
      </c>
    </row>
    <row r="805" spans="1:9" ht="25.5">
      <c r="A805" s="609">
        <v>788</v>
      </c>
      <c r="B805" s="621" t="s">
        <v>207</v>
      </c>
      <c r="C805" s="636" t="s">
        <v>993</v>
      </c>
      <c r="D805" s="636" t="s">
        <v>194</v>
      </c>
      <c r="E805" s="618"/>
      <c r="F805" s="653"/>
      <c r="G805" s="645">
        <f>G806</f>
        <v>4.5</v>
      </c>
      <c r="H805" s="622">
        <f>H806</f>
        <v>0</v>
      </c>
      <c r="I805" s="623">
        <f>I806</f>
        <v>0</v>
      </c>
    </row>
    <row r="806" spans="1:9" ht="12.75">
      <c r="A806" s="609">
        <v>789</v>
      </c>
      <c r="B806" s="624" t="s">
        <v>67</v>
      </c>
      <c r="C806" s="636" t="s">
        <v>993</v>
      </c>
      <c r="D806" s="636" t="s">
        <v>194</v>
      </c>
      <c r="E806" s="618" t="s">
        <v>109</v>
      </c>
      <c r="F806" s="618" t="s">
        <v>8</v>
      </c>
      <c r="G806" s="622">
        <f>G807</f>
        <v>4.5</v>
      </c>
      <c r="H806" s="622">
        <f>H807</f>
        <v>0</v>
      </c>
      <c r="I806" s="623">
        <f>I807</f>
        <v>0</v>
      </c>
    </row>
    <row r="807" spans="1:9" ht="25.5">
      <c r="A807" s="609">
        <v>790</v>
      </c>
      <c r="B807" s="539" t="s">
        <v>529</v>
      </c>
      <c r="C807" s="636" t="s">
        <v>993</v>
      </c>
      <c r="D807" s="636" t="s">
        <v>194</v>
      </c>
      <c r="E807" s="618" t="s">
        <v>109</v>
      </c>
      <c r="F807" s="618" t="s">
        <v>26</v>
      </c>
      <c r="G807" s="622">
        <v>4.5</v>
      </c>
      <c r="H807" s="622">
        <v>0</v>
      </c>
      <c r="I807" s="623">
        <v>0</v>
      </c>
    </row>
    <row r="808" spans="1:9" ht="12.75">
      <c r="A808" s="609">
        <v>791</v>
      </c>
      <c r="B808" s="624" t="s">
        <v>189</v>
      </c>
      <c r="C808" s="618" t="s">
        <v>343</v>
      </c>
      <c r="D808" s="618"/>
      <c r="E808" s="618"/>
      <c r="F808" s="618"/>
      <c r="G808" s="643">
        <f>G809+G835+G962+G1032</f>
        <v>135580.34922</v>
      </c>
      <c r="H808" s="643">
        <f>H809+H835+H962+H1032</f>
        <v>104995.47299999998</v>
      </c>
      <c r="I808" s="644">
        <f>I809+I835+I962+I1032</f>
        <v>104919.973</v>
      </c>
    </row>
    <row r="809" spans="1:9" ht="12.75">
      <c r="A809" s="609">
        <v>792</v>
      </c>
      <c r="B809" s="624" t="s">
        <v>450</v>
      </c>
      <c r="C809" s="618" t="s">
        <v>451</v>
      </c>
      <c r="D809" s="618"/>
      <c r="E809" s="618"/>
      <c r="F809" s="618"/>
      <c r="G809" s="643">
        <f>G810+G815+G825+G820+G830</f>
        <v>3071.14107</v>
      </c>
      <c r="H809" s="643">
        <f>H810+H815+H825</f>
        <v>1694.4</v>
      </c>
      <c r="I809" s="644">
        <f>I810+I815+I825</f>
        <v>1694.4</v>
      </c>
    </row>
    <row r="810" spans="1:9" ht="114.75">
      <c r="A810" s="609">
        <v>793</v>
      </c>
      <c r="B810" s="634" t="s">
        <v>531</v>
      </c>
      <c r="C810" s="618" t="s">
        <v>530</v>
      </c>
      <c r="D810" s="618"/>
      <c r="E810" s="618"/>
      <c r="F810" s="618"/>
      <c r="G810" s="645">
        <f aca="true" t="shared" si="141" ref="G810:I813">G811</f>
        <v>496.74507</v>
      </c>
      <c r="H810" s="622">
        <f t="shared" si="141"/>
        <v>0</v>
      </c>
      <c r="I810" s="623">
        <f t="shared" si="141"/>
        <v>0</v>
      </c>
    </row>
    <row r="811" spans="1:9" ht="12.75">
      <c r="A811" s="609">
        <v>794</v>
      </c>
      <c r="B811" s="626" t="s">
        <v>195</v>
      </c>
      <c r="C811" s="618" t="s">
        <v>530</v>
      </c>
      <c r="D811" s="618" t="s">
        <v>196</v>
      </c>
      <c r="E811" s="618"/>
      <c r="F811" s="618"/>
      <c r="G811" s="645">
        <f t="shared" si="141"/>
        <v>496.74507</v>
      </c>
      <c r="H811" s="622">
        <f t="shared" si="141"/>
        <v>0</v>
      </c>
      <c r="I811" s="623">
        <f t="shared" si="141"/>
        <v>0</v>
      </c>
    </row>
    <row r="812" spans="1:9" ht="12.75">
      <c r="A812" s="609">
        <v>795</v>
      </c>
      <c r="B812" s="634" t="s">
        <v>199</v>
      </c>
      <c r="C812" s="618" t="s">
        <v>530</v>
      </c>
      <c r="D812" s="618" t="s">
        <v>200</v>
      </c>
      <c r="E812" s="618"/>
      <c r="F812" s="618"/>
      <c r="G812" s="645">
        <f t="shared" si="141"/>
        <v>496.74507</v>
      </c>
      <c r="H812" s="622">
        <f t="shared" si="141"/>
        <v>0</v>
      </c>
      <c r="I812" s="623">
        <f t="shared" si="141"/>
        <v>0</v>
      </c>
    </row>
    <row r="813" spans="1:9" ht="12.75">
      <c r="A813" s="609">
        <v>796</v>
      </c>
      <c r="B813" s="624" t="s">
        <v>42</v>
      </c>
      <c r="C813" s="618" t="s">
        <v>530</v>
      </c>
      <c r="D813" s="618" t="s">
        <v>200</v>
      </c>
      <c r="E813" s="618" t="s">
        <v>11</v>
      </c>
      <c r="F813" s="618" t="s">
        <v>8</v>
      </c>
      <c r="G813" s="645">
        <f t="shared" si="141"/>
        <v>496.74507</v>
      </c>
      <c r="H813" s="622">
        <f t="shared" si="141"/>
        <v>0</v>
      </c>
      <c r="I813" s="623">
        <f t="shared" si="141"/>
        <v>0</v>
      </c>
    </row>
    <row r="814" spans="1:10" ht="25.5">
      <c r="A814" s="609">
        <v>797</v>
      </c>
      <c r="B814" s="624" t="s">
        <v>41</v>
      </c>
      <c r="C814" s="618" t="s">
        <v>530</v>
      </c>
      <c r="D814" s="618" t="s">
        <v>200</v>
      </c>
      <c r="E814" s="618" t="s">
        <v>11</v>
      </c>
      <c r="F814" s="618" t="s">
        <v>107</v>
      </c>
      <c r="G814" s="645">
        <f>1544.399+11142.2-12686.599+329.99939+298.69127+0.00141-52.632-79.315</f>
        <v>496.74507</v>
      </c>
      <c r="H814" s="622">
        <v>0</v>
      </c>
      <c r="I814" s="623">
        <v>0</v>
      </c>
      <c r="J814" s="461"/>
    </row>
    <row r="815" spans="1:9" ht="63.75">
      <c r="A815" s="609">
        <v>798</v>
      </c>
      <c r="B815" s="626" t="s">
        <v>794</v>
      </c>
      <c r="C815" s="618" t="s">
        <v>795</v>
      </c>
      <c r="D815" s="618"/>
      <c r="E815" s="618"/>
      <c r="F815" s="618"/>
      <c r="G815" s="643">
        <f aca="true" t="shared" si="142" ref="G815:I818">G816</f>
        <v>1394.4</v>
      </c>
      <c r="H815" s="643">
        <f t="shared" si="142"/>
        <v>1394.4</v>
      </c>
      <c r="I815" s="623">
        <f t="shared" si="142"/>
        <v>1394.4</v>
      </c>
    </row>
    <row r="816" spans="1:9" ht="12.75">
      <c r="A816" s="609">
        <v>799</v>
      </c>
      <c r="B816" s="626" t="s">
        <v>195</v>
      </c>
      <c r="C816" s="618" t="s">
        <v>795</v>
      </c>
      <c r="D816" s="618" t="s">
        <v>196</v>
      </c>
      <c r="E816" s="618"/>
      <c r="F816" s="618"/>
      <c r="G816" s="643">
        <f t="shared" si="142"/>
        <v>1394.4</v>
      </c>
      <c r="H816" s="643">
        <f t="shared" si="142"/>
        <v>1394.4</v>
      </c>
      <c r="I816" s="623">
        <f t="shared" si="142"/>
        <v>1394.4</v>
      </c>
    </row>
    <row r="817" spans="1:9" ht="38.25">
      <c r="A817" s="609">
        <v>800</v>
      </c>
      <c r="B817" s="624" t="s">
        <v>565</v>
      </c>
      <c r="C817" s="618" t="s">
        <v>795</v>
      </c>
      <c r="D817" s="618" t="s">
        <v>208</v>
      </c>
      <c r="E817" s="618"/>
      <c r="F817" s="618"/>
      <c r="G817" s="643">
        <f t="shared" si="142"/>
        <v>1394.4</v>
      </c>
      <c r="H817" s="643">
        <f t="shared" si="142"/>
        <v>1394.4</v>
      </c>
      <c r="I817" s="623">
        <f t="shared" si="142"/>
        <v>1394.4</v>
      </c>
    </row>
    <row r="818" spans="1:9" ht="12.75">
      <c r="A818" s="609">
        <v>801</v>
      </c>
      <c r="B818" s="629" t="s">
        <v>69</v>
      </c>
      <c r="C818" s="618" t="s">
        <v>795</v>
      </c>
      <c r="D818" s="618" t="s">
        <v>208</v>
      </c>
      <c r="E818" s="618" t="s">
        <v>116</v>
      </c>
      <c r="F818" s="618" t="s">
        <v>8</v>
      </c>
      <c r="G818" s="643">
        <f t="shared" si="142"/>
        <v>1394.4</v>
      </c>
      <c r="H818" s="643">
        <f t="shared" si="142"/>
        <v>1394.4</v>
      </c>
      <c r="I818" s="623">
        <f t="shared" si="142"/>
        <v>1394.4</v>
      </c>
    </row>
    <row r="819" spans="1:10" ht="12.75">
      <c r="A819" s="609">
        <v>802</v>
      </c>
      <c r="B819" s="624" t="s">
        <v>135</v>
      </c>
      <c r="C819" s="618" t="s">
        <v>795</v>
      </c>
      <c r="D819" s="618" t="s">
        <v>208</v>
      </c>
      <c r="E819" s="618" t="s">
        <v>116</v>
      </c>
      <c r="F819" s="618" t="s">
        <v>155</v>
      </c>
      <c r="G819" s="643">
        <v>1394.4</v>
      </c>
      <c r="H819" s="643">
        <v>1394.4</v>
      </c>
      <c r="I819" s="623">
        <v>1394.4</v>
      </c>
      <c r="J819" s="697"/>
    </row>
    <row r="820" spans="1:9" ht="25.5">
      <c r="A820" s="609">
        <v>803</v>
      </c>
      <c r="B820" s="509" t="s">
        <v>960</v>
      </c>
      <c r="C820" s="515" t="s">
        <v>961</v>
      </c>
      <c r="D820" s="499"/>
      <c r="E820" s="487"/>
      <c r="F820" s="654"/>
      <c r="G820" s="643">
        <f>G821</f>
        <v>532.3999999999999</v>
      </c>
      <c r="H820" s="643">
        <v>0</v>
      </c>
      <c r="I820" s="623">
        <v>0</v>
      </c>
    </row>
    <row r="821" spans="1:9" ht="12.75">
      <c r="A821" s="609">
        <v>804</v>
      </c>
      <c r="B821" s="504" t="s">
        <v>195</v>
      </c>
      <c r="C821" s="515" t="s">
        <v>961</v>
      </c>
      <c r="D821" s="499" t="s">
        <v>196</v>
      </c>
      <c r="E821" s="487"/>
      <c r="F821" s="654"/>
      <c r="G821" s="643">
        <f>G822</f>
        <v>532.3999999999999</v>
      </c>
      <c r="H821" s="643">
        <v>0</v>
      </c>
      <c r="I821" s="623">
        <v>0</v>
      </c>
    </row>
    <row r="822" spans="1:9" ht="12.75">
      <c r="A822" s="609">
        <v>805</v>
      </c>
      <c r="B822" s="497" t="s">
        <v>199</v>
      </c>
      <c r="C822" s="515" t="s">
        <v>961</v>
      </c>
      <c r="D822" s="499" t="s">
        <v>200</v>
      </c>
      <c r="E822" s="487"/>
      <c r="F822" s="654"/>
      <c r="G822" s="643">
        <f>G823</f>
        <v>532.3999999999999</v>
      </c>
      <c r="H822" s="643">
        <v>0</v>
      </c>
      <c r="I822" s="623">
        <v>0</v>
      </c>
    </row>
    <row r="823" spans="1:9" ht="12.75">
      <c r="A823" s="609">
        <v>806</v>
      </c>
      <c r="B823" s="629" t="s">
        <v>56</v>
      </c>
      <c r="C823" s="515" t="s">
        <v>961</v>
      </c>
      <c r="D823" s="618" t="s">
        <v>200</v>
      </c>
      <c r="E823" s="618" t="s">
        <v>113</v>
      </c>
      <c r="F823" s="618" t="s">
        <v>8</v>
      </c>
      <c r="G823" s="643">
        <f>G824</f>
        <v>532.3999999999999</v>
      </c>
      <c r="H823" s="643">
        <v>0</v>
      </c>
      <c r="I823" s="623">
        <v>0</v>
      </c>
    </row>
    <row r="824" spans="1:9" ht="12.75">
      <c r="A824" s="609">
        <v>807</v>
      </c>
      <c r="B824" s="629" t="s">
        <v>60</v>
      </c>
      <c r="C824" s="515" t="s">
        <v>961</v>
      </c>
      <c r="D824" s="618" t="s">
        <v>200</v>
      </c>
      <c r="E824" s="618" t="s">
        <v>113</v>
      </c>
      <c r="F824" s="618" t="s">
        <v>151</v>
      </c>
      <c r="G824" s="506">
        <f>1054.86-522.46</f>
        <v>532.3999999999999</v>
      </c>
      <c r="H824" s="643">
        <v>0</v>
      </c>
      <c r="I824" s="623">
        <v>0</v>
      </c>
    </row>
    <row r="825" spans="1:9" ht="12.75">
      <c r="A825" s="609">
        <v>808</v>
      </c>
      <c r="B825" s="634" t="s">
        <v>533</v>
      </c>
      <c r="C825" s="618" t="s">
        <v>527</v>
      </c>
      <c r="D825" s="618"/>
      <c r="E825" s="618"/>
      <c r="F825" s="618"/>
      <c r="G825" s="643">
        <f>G826</f>
        <v>500</v>
      </c>
      <c r="H825" s="643">
        <f>H826</f>
        <v>300</v>
      </c>
      <c r="I825" s="623">
        <f>I826</f>
        <v>300</v>
      </c>
    </row>
    <row r="826" spans="1:9" ht="12.75">
      <c r="A826" s="609">
        <v>809</v>
      </c>
      <c r="B826" s="626" t="s">
        <v>195</v>
      </c>
      <c r="C826" s="618" t="s">
        <v>527</v>
      </c>
      <c r="D826" s="618" t="s">
        <v>196</v>
      </c>
      <c r="E826" s="618"/>
      <c r="F826" s="618"/>
      <c r="G826" s="643">
        <f>G827</f>
        <v>500</v>
      </c>
      <c r="H826" s="643">
        <f aca="true" t="shared" si="143" ref="H826:I828">H827</f>
        <v>300</v>
      </c>
      <c r="I826" s="623">
        <f t="shared" si="143"/>
        <v>300</v>
      </c>
    </row>
    <row r="827" spans="1:9" ht="12.75">
      <c r="A827" s="609">
        <v>810</v>
      </c>
      <c r="B827" s="634" t="s">
        <v>199</v>
      </c>
      <c r="C827" s="618" t="s">
        <v>527</v>
      </c>
      <c r="D827" s="618" t="s">
        <v>200</v>
      </c>
      <c r="E827" s="618"/>
      <c r="F827" s="618"/>
      <c r="G827" s="643">
        <f>G828</f>
        <v>500</v>
      </c>
      <c r="H827" s="643">
        <f t="shared" si="143"/>
        <v>300</v>
      </c>
      <c r="I827" s="623">
        <f t="shared" si="143"/>
        <v>300</v>
      </c>
    </row>
    <row r="828" spans="1:9" ht="12.75">
      <c r="A828" s="609">
        <v>811</v>
      </c>
      <c r="B828" s="624" t="s">
        <v>42</v>
      </c>
      <c r="C828" s="618" t="s">
        <v>527</v>
      </c>
      <c r="D828" s="618" t="s">
        <v>200</v>
      </c>
      <c r="E828" s="618" t="s">
        <v>11</v>
      </c>
      <c r="F828" s="618" t="s">
        <v>8</v>
      </c>
      <c r="G828" s="643">
        <f>G829</f>
        <v>500</v>
      </c>
      <c r="H828" s="643">
        <f t="shared" si="143"/>
        <v>300</v>
      </c>
      <c r="I828" s="623">
        <f t="shared" si="143"/>
        <v>300</v>
      </c>
    </row>
    <row r="829" spans="1:9" ht="12.75">
      <c r="A829" s="609">
        <v>812</v>
      </c>
      <c r="B829" s="634" t="s">
        <v>199</v>
      </c>
      <c r="C829" s="618" t="s">
        <v>527</v>
      </c>
      <c r="D829" s="618" t="s">
        <v>200</v>
      </c>
      <c r="E829" s="618" t="s">
        <v>11</v>
      </c>
      <c r="F829" s="618" t="s">
        <v>39</v>
      </c>
      <c r="G829" s="643">
        <f>105+195+200</f>
        <v>500</v>
      </c>
      <c r="H829" s="622">
        <v>300</v>
      </c>
      <c r="I829" s="623">
        <v>300</v>
      </c>
    </row>
    <row r="830" spans="1:9" ht="25.5">
      <c r="A830" s="609">
        <v>813</v>
      </c>
      <c r="B830" s="485" t="s">
        <v>1094</v>
      </c>
      <c r="C830" s="487" t="s">
        <v>1095</v>
      </c>
      <c r="D830" s="487"/>
      <c r="E830" s="487"/>
      <c r="F830" s="750"/>
      <c r="G830" s="488">
        <f>G831</f>
        <v>147.596</v>
      </c>
      <c r="H830" s="488">
        <f>H831</f>
        <v>0</v>
      </c>
      <c r="I830" s="623">
        <v>0</v>
      </c>
    </row>
    <row r="831" spans="1:9" ht="12.75">
      <c r="A831" s="609">
        <v>814</v>
      </c>
      <c r="B831" s="485" t="s">
        <v>227</v>
      </c>
      <c r="C831" s="487" t="s">
        <v>1095</v>
      </c>
      <c r="D831" s="487" t="s">
        <v>215</v>
      </c>
      <c r="E831" s="487"/>
      <c r="F831" s="750"/>
      <c r="G831" s="488">
        <f>G832</f>
        <v>147.596</v>
      </c>
      <c r="H831" s="488">
        <v>0</v>
      </c>
      <c r="I831" s="623">
        <v>0</v>
      </c>
    </row>
    <row r="832" spans="1:9" ht="12.75">
      <c r="A832" s="609">
        <v>815</v>
      </c>
      <c r="B832" s="485" t="s">
        <v>1097</v>
      </c>
      <c r="C832" s="487" t="s">
        <v>1095</v>
      </c>
      <c r="D832" s="487" t="s">
        <v>1096</v>
      </c>
      <c r="E832" s="487"/>
      <c r="F832" s="750"/>
      <c r="G832" s="488">
        <f>G833</f>
        <v>147.596</v>
      </c>
      <c r="H832" s="488">
        <v>0</v>
      </c>
      <c r="I832" s="623">
        <v>0</v>
      </c>
    </row>
    <row r="833" spans="1:9" ht="12.75">
      <c r="A833" s="609">
        <v>816</v>
      </c>
      <c r="B833" s="624" t="s">
        <v>42</v>
      </c>
      <c r="C833" s="487" t="s">
        <v>1095</v>
      </c>
      <c r="D833" s="487" t="s">
        <v>1096</v>
      </c>
      <c r="E833" s="618" t="s">
        <v>11</v>
      </c>
      <c r="F833" s="618" t="s">
        <v>8</v>
      </c>
      <c r="G833" s="643">
        <f>G834</f>
        <v>147.596</v>
      </c>
      <c r="H833" s="622">
        <v>0</v>
      </c>
      <c r="I833" s="623">
        <v>0</v>
      </c>
    </row>
    <row r="834" spans="1:9" ht="12.75">
      <c r="A834" s="609">
        <v>817</v>
      </c>
      <c r="B834" s="634" t="s">
        <v>27</v>
      </c>
      <c r="C834" s="487" t="s">
        <v>1095</v>
      </c>
      <c r="D834" s="487" t="s">
        <v>1096</v>
      </c>
      <c r="E834" s="618" t="s">
        <v>11</v>
      </c>
      <c r="F834" s="618" t="s">
        <v>70</v>
      </c>
      <c r="G834" s="643">
        <v>147.596</v>
      </c>
      <c r="H834" s="622">
        <v>0</v>
      </c>
      <c r="I834" s="623">
        <v>0</v>
      </c>
    </row>
    <row r="835" spans="1:9" ht="12.75">
      <c r="A835" s="609">
        <v>818</v>
      </c>
      <c r="B835" s="624" t="s">
        <v>498</v>
      </c>
      <c r="C835" s="618" t="s">
        <v>344</v>
      </c>
      <c r="D835" s="618"/>
      <c r="E835" s="618"/>
      <c r="F835" s="618"/>
      <c r="G835" s="643">
        <f>G836+G869+G874+G879+G908+G917+G926+G935+G944+G953+G892</f>
        <v>120868.38506999999</v>
      </c>
      <c r="H835" s="643">
        <f>H836+H869+H874+H879+H908+H917+H926+H935+H944+H953+H892</f>
        <v>93414.382</v>
      </c>
      <c r="I835" s="623">
        <f>I836+I869+I874+I879+I908+I917+I926+I935+I944+I953+I892</f>
        <v>93339.182</v>
      </c>
    </row>
    <row r="836" spans="1:9" ht="25.5">
      <c r="A836" s="609">
        <v>819</v>
      </c>
      <c r="B836" s="626" t="s">
        <v>577</v>
      </c>
      <c r="C836" s="618" t="s">
        <v>345</v>
      </c>
      <c r="D836" s="618"/>
      <c r="E836" s="618"/>
      <c r="F836" s="618"/>
      <c r="G836" s="643">
        <f>G837+G841+G845+G849+G853+G861+G865+G857</f>
        <v>46800.95011</v>
      </c>
      <c r="H836" s="643">
        <f>H837+H841+H845+H849+H853+H861+H865+H857</f>
        <v>41682.753</v>
      </c>
      <c r="I836" s="623">
        <f>I837+I841+I845+I849+I853+I861+I865+I857</f>
        <v>41607.55299999999</v>
      </c>
    </row>
    <row r="837" spans="1:9" ht="38.25">
      <c r="A837" s="609">
        <v>820</v>
      </c>
      <c r="B837" s="626" t="s">
        <v>191</v>
      </c>
      <c r="C837" s="618" t="s">
        <v>345</v>
      </c>
      <c r="D837" s="618" t="s">
        <v>180</v>
      </c>
      <c r="E837" s="618"/>
      <c r="F837" s="618"/>
      <c r="G837" s="643">
        <f>G838</f>
        <v>1786.411</v>
      </c>
      <c r="H837" s="643">
        <f aca="true" t="shared" si="144" ref="H837:I839">H838</f>
        <v>1671.247</v>
      </c>
      <c r="I837" s="623">
        <f t="shared" si="144"/>
        <v>1671.247</v>
      </c>
    </row>
    <row r="838" spans="1:9" ht="12.75">
      <c r="A838" s="609">
        <v>821</v>
      </c>
      <c r="B838" s="624" t="s">
        <v>214</v>
      </c>
      <c r="C838" s="618" t="s">
        <v>345</v>
      </c>
      <c r="D838" s="618" t="s">
        <v>129</v>
      </c>
      <c r="E838" s="618"/>
      <c r="F838" s="618"/>
      <c r="G838" s="643">
        <f>G839</f>
        <v>1786.411</v>
      </c>
      <c r="H838" s="643">
        <f t="shared" si="144"/>
        <v>1671.247</v>
      </c>
      <c r="I838" s="623">
        <f t="shared" si="144"/>
        <v>1671.247</v>
      </c>
    </row>
    <row r="839" spans="1:9" ht="12.75">
      <c r="A839" s="609">
        <v>822</v>
      </c>
      <c r="B839" s="624" t="s">
        <v>42</v>
      </c>
      <c r="C839" s="618" t="s">
        <v>345</v>
      </c>
      <c r="D839" s="618" t="s">
        <v>129</v>
      </c>
      <c r="E839" s="618" t="s">
        <v>11</v>
      </c>
      <c r="F839" s="618" t="s">
        <v>8</v>
      </c>
      <c r="G839" s="643">
        <f>G840</f>
        <v>1786.411</v>
      </c>
      <c r="H839" s="643">
        <f t="shared" si="144"/>
        <v>1671.247</v>
      </c>
      <c r="I839" s="623">
        <f t="shared" si="144"/>
        <v>1671.247</v>
      </c>
    </row>
    <row r="840" spans="1:9" ht="25.5">
      <c r="A840" s="609">
        <v>823</v>
      </c>
      <c r="B840" s="624" t="s">
        <v>192</v>
      </c>
      <c r="C840" s="618" t="s">
        <v>345</v>
      </c>
      <c r="D840" s="618" t="s">
        <v>129</v>
      </c>
      <c r="E840" s="618" t="s">
        <v>11</v>
      </c>
      <c r="F840" s="618" t="s">
        <v>109</v>
      </c>
      <c r="G840" s="643">
        <v>1786.411</v>
      </c>
      <c r="H840" s="643">
        <v>1671.247</v>
      </c>
      <c r="I840" s="623">
        <v>1671.247</v>
      </c>
    </row>
    <row r="841" spans="1:9" ht="38.25">
      <c r="A841" s="609">
        <v>824</v>
      </c>
      <c r="B841" s="624" t="s">
        <v>259</v>
      </c>
      <c r="C841" s="618" t="s">
        <v>345</v>
      </c>
      <c r="D841" s="618" t="s">
        <v>180</v>
      </c>
      <c r="E841" s="618"/>
      <c r="F841" s="618"/>
      <c r="G841" s="643">
        <f>G842</f>
        <v>30933.20713</v>
      </c>
      <c r="H841" s="643">
        <f aca="true" t="shared" si="145" ref="H841:I843">H842</f>
        <v>29994.237</v>
      </c>
      <c r="I841" s="623">
        <f t="shared" si="145"/>
        <v>29994.237</v>
      </c>
    </row>
    <row r="842" spans="1:9" ht="12.75">
      <c r="A842" s="609">
        <v>825</v>
      </c>
      <c r="B842" s="624" t="s">
        <v>214</v>
      </c>
      <c r="C842" s="618" t="s">
        <v>345</v>
      </c>
      <c r="D842" s="618" t="s">
        <v>129</v>
      </c>
      <c r="E842" s="618"/>
      <c r="F842" s="618"/>
      <c r="G842" s="643">
        <f>G843</f>
        <v>30933.20713</v>
      </c>
      <c r="H842" s="643">
        <f t="shared" si="145"/>
        <v>29994.237</v>
      </c>
      <c r="I842" s="623">
        <f t="shared" si="145"/>
        <v>29994.237</v>
      </c>
    </row>
    <row r="843" spans="1:9" ht="12.75">
      <c r="A843" s="609">
        <v>826</v>
      </c>
      <c r="B843" s="624" t="s">
        <v>42</v>
      </c>
      <c r="C843" s="618" t="s">
        <v>345</v>
      </c>
      <c r="D843" s="618" t="s">
        <v>129</v>
      </c>
      <c r="E843" s="618" t="s">
        <v>11</v>
      </c>
      <c r="F843" s="618" t="s">
        <v>8</v>
      </c>
      <c r="G843" s="643">
        <f>G844</f>
        <v>30933.20713</v>
      </c>
      <c r="H843" s="643">
        <f t="shared" si="145"/>
        <v>29994.237</v>
      </c>
      <c r="I843" s="623">
        <f t="shared" si="145"/>
        <v>29994.237</v>
      </c>
    </row>
    <row r="844" spans="1:9" ht="38.25">
      <c r="A844" s="609">
        <v>827</v>
      </c>
      <c r="B844" s="624" t="s">
        <v>220</v>
      </c>
      <c r="C844" s="618" t="s">
        <v>345</v>
      </c>
      <c r="D844" s="618" t="s">
        <v>129</v>
      </c>
      <c r="E844" s="618" t="s">
        <v>11</v>
      </c>
      <c r="F844" s="618" t="s">
        <v>116</v>
      </c>
      <c r="G844" s="643">
        <v>30933.20713</v>
      </c>
      <c r="H844" s="643">
        <v>29994.237</v>
      </c>
      <c r="I844" s="644">
        <v>29994.237</v>
      </c>
    </row>
    <row r="845" spans="1:9" ht="38.25">
      <c r="A845" s="609">
        <v>828</v>
      </c>
      <c r="B845" s="626" t="s">
        <v>191</v>
      </c>
      <c r="C845" s="618" t="s">
        <v>345</v>
      </c>
      <c r="D845" s="618" t="s">
        <v>180</v>
      </c>
      <c r="E845" s="618"/>
      <c r="F845" s="618"/>
      <c r="G845" s="643">
        <f>G846</f>
        <v>2263.83716</v>
      </c>
      <c r="H845" s="643">
        <f aca="true" t="shared" si="146" ref="H845:I847">H846</f>
        <v>2178.766</v>
      </c>
      <c r="I845" s="644">
        <f t="shared" si="146"/>
        <v>2178.766</v>
      </c>
    </row>
    <row r="846" spans="1:9" ht="12.75">
      <c r="A846" s="609">
        <v>829</v>
      </c>
      <c r="B846" s="624" t="s">
        <v>214</v>
      </c>
      <c r="C846" s="618" t="s">
        <v>345</v>
      </c>
      <c r="D846" s="618" t="s">
        <v>129</v>
      </c>
      <c r="E846" s="618"/>
      <c r="F846" s="618"/>
      <c r="G846" s="643">
        <f>G847</f>
        <v>2263.83716</v>
      </c>
      <c r="H846" s="643">
        <f t="shared" si="146"/>
        <v>2178.766</v>
      </c>
      <c r="I846" s="644">
        <f t="shared" si="146"/>
        <v>2178.766</v>
      </c>
    </row>
    <row r="847" spans="1:9" ht="12.75">
      <c r="A847" s="609">
        <v>830</v>
      </c>
      <c r="B847" s="624" t="s">
        <v>42</v>
      </c>
      <c r="C847" s="618" t="s">
        <v>345</v>
      </c>
      <c r="D847" s="618" t="s">
        <v>129</v>
      </c>
      <c r="E847" s="618" t="s">
        <v>11</v>
      </c>
      <c r="F847" s="618" t="s">
        <v>8</v>
      </c>
      <c r="G847" s="643">
        <f>G848</f>
        <v>2263.83716</v>
      </c>
      <c r="H847" s="643">
        <f t="shared" si="146"/>
        <v>2178.766</v>
      </c>
      <c r="I847" s="644">
        <f t="shared" si="146"/>
        <v>2178.766</v>
      </c>
    </row>
    <row r="848" spans="1:9" ht="25.5">
      <c r="A848" s="609">
        <v>831</v>
      </c>
      <c r="B848" s="624" t="s">
        <v>41</v>
      </c>
      <c r="C848" s="618" t="s">
        <v>345</v>
      </c>
      <c r="D848" s="618" t="s">
        <v>129</v>
      </c>
      <c r="E848" s="618" t="s">
        <v>11</v>
      </c>
      <c r="F848" s="618" t="s">
        <v>107</v>
      </c>
      <c r="G848" s="643">
        <v>2263.83716</v>
      </c>
      <c r="H848" s="643">
        <v>2178.766</v>
      </c>
      <c r="I848" s="644">
        <v>2178.766</v>
      </c>
    </row>
    <row r="849" spans="1:9" ht="25.5">
      <c r="A849" s="609">
        <v>832</v>
      </c>
      <c r="B849" s="621" t="s">
        <v>559</v>
      </c>
      <c r="C849" s="618" t="s">
        <v>345</v>
      </c>
      <c r="D849" s="618" t="s">
        <v>193</v>
      </c>
      <c r="E849" s="618"/>
      <c r="F849" s="618"/>
      <c r="G849" s="643">
        <f>G850</f>
        <v>825.84</v>
      </c>
      <c r="H849" s="643">
        <f aca="true" t="shared" si="147" ref="H849:I851">H850</f>
        <v>825.84</v>
      </c>
      <c r="I849" s="644">
        <f t="shared" si="147"/>
        <v>825.84</v>
      </c>
    </row>
    <row r="850" spans="1:9" ht="25.5">
      <c r="A850" s="609">
        <v>833</v>
      </c>
      <c r="B850" s="621" t="s">
        <v>207</v>
      </c>
      <c r="C850" s="618" t="s">
        <v>345</v>
      </c>
      <c r="D850" s="618" t="s">
        <v>194</v>
      </c>
      <c r="E850" s="618"/>
      <c r="F850" s="618"/>
      <c r="G850" s="643">
        <f>G851</f>
        <v>825.84</v>
      </c>
      <c r="H850" s="643">
        <f t="shared" si="147"/>
        <v>825.84</v>
      </c>
      <c r="I850" s="644">
        <f t="shared" si="147"/>
        <v>825.84</v>
      </c>
    </row>
    <row r="851" spans="1:9" ht="12.75">
      <c r="A851" s="609">
        <v>834</v>
      </c>
      <c r="B851" s="624" t="s">
        <v>42</v>
      </c>
      <c r="C851" s="618" t="s">
        <v>345</v>
      </c>
      <c r="D851" s="618" t="s">
        <v>194</v>
      </c>
      <c r="E851" s="618" t="s">
        <v>11</v>
      </c>
      <c r="F851" s="618" t="s">
        <v>8</v>
      </c>
      <c r="G851" s="643">
        <f>G852</f>
        <v>825.84</v>
      </c>
      <c r="H851" s="643">
        <f t="shared" si="147"/>
        <v>825.84</v>
      </c>
      <c r="I851" s="644">
        <f t="shared" si="147"/>
        <v>825.84</v>
      </c>
    </row>
    <row r="852" spans="1:9" ht="25.5">
      <c r="A852" s="609">
        <v>835</v>
      </c>
      <c r="B852" s="624" t="s">
        <v>192</v>
      </c>
      <c r="C852" s="618" t="s">
        <v>345</v>
      </c>
      <c r="D852" s="618" t="s">
        <v>194</v>
      </c>
      <c r="E852" s="618" t="s">
        <v>11</v>
      </c>
      <c r="F852" s="618" t="s">
        <v>109</v>
      </c>
      <c r="G852" s="643">
        <v>825.84</v>
      </c>
      <c r="H852" s="643">
        <v>825.84</v>
      </c>
      <c r="I852" s="644">
        <v>825.84</v>
      </c>
    </row>
    <row r="853" spans="1:9" ht="25.5">
      <c r="A853" s="609">
        <v>836</v>
      </c>
      <c r="B853" s="621" t="s">
        <v>559</v>
      </c>
      <c r="C853" s="618" t="s">
        <v>345</v>
      </c>
      <c r="D853" s="618" t="s">
        <v>193</v>
      </c>
      <c r="E853" s="618"/>
      <c r="F853" s="618"/>
      <c r="G853" s="643">
        <f>G854</f>
        <v>10480.811979999999</v>
      </c>
      <c r="H853" s="643">
        <f aca="true" t="shared" si="148" ref="H853:I859">H854</f>
        <v>6681.699</v>
      </c>
      <c r="I853" s="644">
        <f t="shared" si="148"/>
        <v>6606.499</v>
      </c>
    </row>
    <row r="854" spans="1:9" ht="25.5">
      <c r="A854" s="609">
        <v>837</v>
      </c>
      <c r="B854" s="621" t="s">
        <v>207</v>
      </c>
      <c r="C854" s="618" t="s">
        <v>345</v>
      </c>
      <c r="D854" s="618" t="s">
        <v>194</v>
      </c>
      <c r="E854" s="618"/>
      <c r="F854" s="618"/>
      <c r="G854" s="643">
        <f>G855</f>
        <v>10480.811979999999</v>
      </c>
      <c r="H854" s="643">
        <f t="shared" si="148"/>
        <v>6681.699</v>
      </c>
      <c r="I854" s="644">
        <f t="shared" si="148"/>
        <v>6606.499</v>
      </c>
    </row>
    <row r="855" spans="1:9" ht="12.75">
      <c r="A855" s="609">
        <v>838</v>
      </c>
      <c r="B855" s="624" t="s">
        <v>42</v>
      </c>
      <c r="C855" s="618" t="s">
        <v>345</v>
      </c>
      <c r="D855" s="618" t="s">
        <v>194</v>
      </c>
      <c r="E855" s="618" t="s">
        <v>11</v>
      </c>
      <c r="F855" s="618" t="s">
        <v>8</v>
      </c>
      <c r="G855" s="643">
        <f>G856</f>
        <v>10480.811979999999</v>
      </c>
      <c r="H855" s="643">
        <f t="shared" si="148"/>
        <v>6681.699</v>
      </c>
      <c r="I855" s="644">
        <f t="shared" si="148"/>
        <v>6606.499</v>
      </c>
    </row>
    <row r="856" spans="1:9" ht="38.25">
      <c r="A856" s="609">
        <v>839</v>
      </c>
      <c r="B856" s="624" t="s">
        <v>220</v>
      </c>
      <c r="C856" s="618" t="s">
        <v>345</v>
      </c>
      <c r="D856" s="618" t="s">
        <v>194</v>
      </c>
      <c r="E856" s="618" t="s">
        <v>11</v>
      </c>
      <c r="F856" s="618" t="s">
        <v>116</v>
      </c>
      <c r="G856" s="643">
        <f>10140.95898+339.853</f>
        <v>10480.811979999999</v>
      </c>
      <c r="H856" s="643">
        <f>6708.499-26.8</f>
        <v>6681.699</v>
      </c>
      <c r="I856" s="644">
        <f>6708.499-102</f>
        <v>6606.499</v>
      </c>
    </row>
    <row r="857" spans="1:9" ht="25.5">
      <c r="A857" s="609">
        <v>840</v>
      </c>
      <c r="B857" s="621" t="s">
        <v>559</v>
      </c>
      <c r="C857" s="618" t="s">
        <v>345</v>
      </c>
      <c r="D857" s="618" t="s">
        <v>193</v>
      </c>
      <c r="E857" s="618"/>
      <c r="F857" s="618"/>
      <c r="G857" s="643">
        <f>G858</f>
        <v>33.96884</v>
      </c>
      <c r="H857" s="643">
        <f t="shared" si="148"/>
        <v>1.59</v>
      </c>
      <c r="I857" s="644">
        <f t="shared" si="148"/>
        <v>1.59</v>
      </c>
    </row>
    <row r="858" spans="1:9" ht="25.5">
      <c r="A858" s="609">
        <v>841</v>
      </c>
      <c r="B858" s="621" t="s">
        <v>207</v>
      </c>
      <c r="C858" s="618" t="s">
        <v>345</v>
      </c>
      <c r="D858" s="618" t="s">
        <v>194</v>
      </c>
      <c r="E858" s="618"/>
      <c r="F858" s="618"/>
      <c r="G858" s="643">
        <f>G859</f>
        <v>33.96884</v>
      </c>
      <c r="H858" s="643">
        <f t="shared" si="148"/>
        <v>1.59</v>
      </c>
      <c r="I858" s="644">
        <f t="shared" si="148"/>
        <v>1.59</v>
      </c>
    </row>
    <row r="859" spans="1:9" ht="12.75">
      <c r="A859" s="609">
        <v>842</v>
      </c>
      <c r="B859" s="624" t="s">
        <v>42</v>
      </c>
      <c r="C859" s="618" t="s">
        <v>345</v>
      </c>
      <c r="D859" s="618" t="s">
        <v>194</v>
      </c>
      <c r="E859" s="618" t="s">
        <v>11</v>
      </c>
      <c r="F859" s="618" t="s">
        <v>8</v>
      </c>
      <c r="G859" s="643">
        <f>G860</f>
        <v>33.96884</v>
      </c>
      <c r="H859" s="643">
        <f t="shared" si="148"/>
        <v>1.59</v>
      </c>
      <c r="I859" s="644">
        <f t="shared" si="148"/>
        <v>1.59</v>
      </c>
    </row>
    <row r="860" spans="1:9" ht="25.5">
      <c r="A860" s="609">
        <v>843</v>
      </c>
      <c r="B860" s="624" t="s">
        <v>41</v>
      </c>
      <c r="C860" s="618" t="s">
        <v>345</v>
      </c>
      <c r="D860" s="618" t="s">
        <v>194</v>
      </c>
      <c r="E860" s="618" t="s">
        <v>11</v>
      </c>
      <c r="F860" s="618" t="s">
        <v>107</v>
      </c>
      <c r="G860" s="643">
        <f>3.31884+30.65</f>
        <v>33.96884</v>
      </c>
      <c r="H860" s="643">
        <v>1.59</v>
      </c>
      <c r="I860" s="644">
        <v>1.59</v>
      </c>
    </row>
    <row r="861" spans="1:9" ht="12.75">
      <c r="A861" s="609">
        <v>844</v>
      </c>
      <c r="B861" s="626" t="s">
        <v>195</v>
      </c>
      <c r="C861" s="618" t="s">
        <v>345</v>
      </c>
      <c r="D861" s="618" t="s">
        <v>196</v>
      </c>
      <c r="E861" s="618"/>
      <c r="F861" s="618"/>
      <c r="G861" s="643">
        <f>G862</f>
        <v>0.622</v>
      </c>
      <c r="H861" s="643">
        <f aca="true" t="shared" si="149" ref="H861:I863">H862</f>
        <v>0.622</v>
      </c>
      <c r="I861" s="644">
        <f t="shared" si="149"/>
        <v>0.622</v>
      </c>
    </row>
    <row r="862" spans="1:9" ht="12.75">
      <c r="A862" s="609">
        <v>845</v>
      </c>
      <c r="B862" s="624" t="s">
        <v>197</v>
      </c>
      <c r="C862" s="618" t="s">
        <v>345</v>
      </c>
      <c r="D862" s="618" t="s">
        <v>198</v>
      </c>
      <c r="E862" s="618"/>
      <c r="F862" s="618"/>
      <c r="G862" s="643">
        <f>G863</f>
        <v>0.622</v>
      </c>
      <c r="H862" s="643">
        <f t="shared" si="149"/>
        <v>0.622</v>
      </c>
      <c r="I862" s="644">
        <f t="shared" si="149"/>
        <v>0.622</v>
      </c>
    </row>
    <row r="863" spans="1:9" ht="12.75">
      <c r="A863" s="609">
        <v>846</v>
      </c>
      <c r="B863" s="624" t="s">
        <v>42</v>
      </c>
      <c r="C863" s="618" t="s">
        <v>345</v>
      </c>
      <c r="D863" s="618" t="s">
        <v>198</v>
      </c>
      <c r="E863" s="618" t="s">
        <v>11</v>
      </c>
      <c r="F863" s="618" t="s">
        <v>8</v>
      </c>
      <c r="G863" s="643">
        <f>G864</f>
        <v>0.622</v>
      </c>
      <c r="H863" s="643">
        <f t="shared" si="149"/>
        <v>0.622</v>
      </c>
      <c r="I863" s="644">
        <f t="shared" si="149"/>
        <v>0.622</v>
      </c>
    </row>
    <row r="864" spans="1:9" ht="25.5">
      <c r="A864" s="609">
        <v>847</v>
      </c>
      <c r="B864" s="624" t="s">
        <v>192</v>
      </c>
      <c r="C864" s="618" t="s">
        <v>345</v>
      </c>
      <c r="D864" s="618" t="s">
        <v>198</v>
      </c>
      <c r="E864" s="618" t="s">
        <v>11</v>
      </c>
      <c r="F864" s="618" t="s">
        <v>109</v>
      </c>
      <c r="G864" s="643">
        <v>0.622</v>
      </c>
      <c r="H864" s="643">
        <v>0.622</v>
      </c>
      <c r="I864" s="644">
        <v>0.622</v>
      </c>
    </row>
    <row r="865" spans="1:9" ht="12.75">
      <c r="A865" s="609">
        <v>848</v>
      </c>
      <c r="B865" s="624" t="s">
        <v>195</v>
      </c>
      <c r="C865" s="618" t="s">
        <v>345</v>
      </c>
      <c r="D865" s="618" t="s">
        <v>196</v>
      </c>
      <c r="E865" s="618"/>
      <c r="F865" s="618"/>
      <c r="G865" s="643">
        <f>G866</f>
        <v>476.252</v>
      </c>
      <c r="H865" s="643">
        <f aca="true" t="shared" si="150" ref="H865:I867">H866</f>
        <v>328.752</v>
      </c>
      <c r="I865" s="644">
        <f t="shared" si="150"/>
        <v>328.752</v>
      </c>
    </row>
    <row r="866" spans="1:9" ht="12.75">
      <c r="A866" s="609">
        <v>849</v>
      </c>
      <c r="B866" s="624" t="s">
        <v>197</v>
      </c>
      <c r="C866" s="618" t="s">
        <v>345</v>
      </c>
      <c r="D866" s="618" t="s">
        <v>198</v>
      </c>
      <c r="E866" s="618"/>
      <c r="F866" s="618"/>
      <c r="G866" s="643">
        <f>G867</f>
        <v>476.252</v>
      </c>
      <c r="H866" s="643">
        <f t="shared" si="150"/>
        <v>328.752</v>
      </c>
      <c r="I866" s="644">
        <f t="shared" si="150"/>
        <v>328.752</v>
      </c>
    </row>
    <row r="867" spans="1:9" ht="12.75">
      <c r="A867" s="609">
        <v>850</v>
      </c>
      <c r="B867" s="624" t="s">
        <v>42</v>
      </c>
      <c r="C867" s="618" t="s">
        <v>345</v>
      </c>
      <c r="D867" s="618" t="s">
        <v>198</v>
      </c>
      <c r="E867" s="618" t="s">
        <v>11</v>
      </c>
      <c r="F867" s="618" t="s">
        <v>8</v>
      </c>
      <c r="G867" s="643">
        <f>G868</f>
        <v>476.252</v>
      </c>
      <c r="H867" s="643">
        <f t="shared" si="150"/>
        <v>328.752</v>
      </c>
      <c r="I867" s="644">
        <f t="shared" si="150"/>
        <v>328.752</v>
      </c>
    </row>
    <row r="868" spans="1:9" ht="38.25">
      <c r="A868" s="609">
        <v>851</v>
      </c>
      <c r="B868" s="624" t="s">
        <v>220</v>
      </c>
      <c r="C868" s="618" t="s">
        <v>345</v>
      </c>
      <c r="D868" s="618" t="s">
        <v>198</v>
      </c>
      <c r="E868" s="618" t="s">
        <v>11</v>
      </c>
      <c r="F868" s="618" t="s">
        <v>116</v>
      </c>
      <c r="G868" s="643">
        <v>476.252</v>
      </c>
      <c r="H868" s="643">
        <v>328.752</v>
      </c>
      <c r="I868" s="644">
        <v>328.752</v>
      </c>
    </row>
    <row r="869" spans="1:9" ht="12.75">
      <c r="A869" s="609">
        <v>852</v>
      </c>
      <c r="B869" s="624" t="s">
        <v>380</v>
      </c>
      <c r="C869" s="618" t="s">
        <v>381</v>
      </c>
      <c r="D869" s="618"/>
      <c r="E869" s="618"/>
      <c r="F869" s="618"/>
      <c r="G869" s="643">
        <f>G870</f>
        <v>2608.123</v>
      </c>
      <c r="H869" s="643">
        <f aca="true" t="shared" si="151" ref="H869:I872">H870</f>
        <v>2490.332</v>
      </c>
      <c r="I869" s="644">
        <f t="shared" si="151"/>
        <v>2490.332</v>
      </c>
    </row>
    <row r="870" spans="1:9" ht="38.25">
      <c r="A870" s="609">
        <v>853</v>
      </c>
      <c r="B870" s="624" t="s">
        <v>259</v>
      </c>
      <c r="C870" s="618" t="s">
        <v>381</v>
      </c>
      <c r="D870" s="618" t="s">
        <v>180</v>
      </c>
      <c r="E870" s="618"/>
      <c r="F870" s="618"/>
      <c r="G870" s="643">
        <f>G871</f>
        <v>2608.123</v>
      </c>
      <c r="H870" s="643">
        <f t="shared" si="151"/>
        <v>2490.332</v>
      </c>
      <c r="I870" s="644">
        <f t="shared" si="151"/>
        <v>2490.332</v>
      </c>
    </row>
    <row r="871" spans="1:9" ht="12.75">
      <c r="A871" s="609">
        <v>854</v>
      </c>
      <c r="B871" s="624" t="s">
        <v>214</v>
      </c>
      <c r="C871" s="618" t="s">
        <v>381</v>
      </c>
      <c r="D871" s="618" t="s">
        <v>129</v>
      </c>
      <c r="E871" s="618"/>
      <c r="F871" s="618"/>
      <c r="G871" s="643">
        <f>G872</f>
        <v>2608.123</v>
      </c>
      <c r="H871" s="643">
        <f t="shared" si="151"/>
        <v>2490.332</v>
      </c>
      <c r="I871" s="644">
        <f t="shared" si="151"/>
        <v>2490.332</v>
      </c>
    </row>
    <row r="872" spans="1:9" ht="12.75">
      <c r="A872" s="609">
        <v>855</v>
      </c>
      <c r="B872" s="624" t="s">
        <v>42</v>
      </c>
      <c r="C872" s="618" t="s">
        <v>381</v>
      </c>
      <c r="D872" s="618" t="s">
        <v>129</v>
      </c>
      <c r="E872" s="618" t="s">
        <v>11</v>
      </c>
      <c r="F872" s="618" t="s">
        <v>8</v>
      </c>
      <c r="G872" s="643">
        <f>G873</f>
        <v>2608.123</v>
      </c>
      <c r="H872" s="643">
        <f t="shared" si="151"/>
        <v>2490.332</v>
      </c>
      <c r="I872" s="644">
        <f t="shared" si="151"/>
        <v>2490.332</v>
      </c>
    </row>
    <row r="873" spans="1:9" ht="25.5">
      <c r="A873" s="609">
        <v>856</v>
      </c>
      <c r="B873" s="624" t="s">
        <v>49</v>
      </c>
      <c r="C873" s="618" t="s">
        <v>381</v>
      </c>
      <c r="D873" s="618" t="s">
        <v>129</v>
      </c>
      <c r="E873" s="618" t="s">
        <v>11</v>
      </c>
      <c r="F873" s="618" t="s">
        <v>151</v>
      </c>
      <c r="G873" s="643">
        <v>2608.123</v>
      </c>
      <c r="H873" s="643">
        <v>2490.332</v>
      </c>
      <c r="I873" s="644">
        <v>2490.332</v>
      </c>
    </row>
    <row r="874" spans="1:9" ht="12.75">
      <c r="A874" s="609">
        <v>857</v>
      </c>
      <c r="B874" s="624" t="s">
        <v>349</v>
      </c>
      <c r="C874" s="618" t="s">
        <v>347</v>
      </c>
      <c r="D874" s="618"/>
      <c r="E874" s="618"/>
      <c r="F874" s="618"/>
      <c r="G874" s="643">
        <f>G875</f>
        <v>2164.494</v>
      </c>
      <c r="H874" s="643">
        <f aca="true" t="shared" si="152" ref="H874:I877">H875</f>
        <v>2075.258</v>
      </c>
      <c r="I874" s="644">
        <f t="shared" si="152"/>
        <v>2075.258</v>
      </c>
    </row>
    <row r="875" spans="1:9" ht="38.25">
      <c r="A875" s="609">
        <v>858</v>
      </c>
      <c r="B875" s="626" t="s">
        <v>191</v>
      </c>
      <c r="C875" s="618" t="s">
        <v>347</v>
      </c>
      <c r="D875" s="618" t="s">
        <v>180</v>
      </c>
      <c r="E875" s="618"/>
      <c r="F875" s="618"/>
      <c r="G875" s="643">
        <f>G876</f>
        <v>2164.494</v>
      </c>
      <c r="H875" s="643">
        <f t="shared" si="152"/>
        <v>2075.258</v>
      </c>
      <c r="I875" s="644">
        <f t="shared" si="152"/>
        <v>2075.258</v>
      </c>
    </row>
    <row r="876" spans="1:9" ht="12.75">
      <c r="A876" s="609">
        <v>859</v>
      </c>
      <c r="B876" s="624" t="s">
        <v>214</v>
      </c>
      <c r="C876" s="618" t="s">
        <v>347</v>
      </c>
      <c r="D876" s="618" t="s">
        <v>129</v>
      </c>
      <c r="E876" s="618"/>
      <c r="F876" s="618"/>
      <c r="G876" s="643">
        <f>G877</f>
        <v>2164.494</v>
      </c>
      <c r="H876" s="643">
        <f t="shared" si="152"/>
        <v>2075.258</v>
      </c>
      <c r="I876" s="644">
        <f t="shared" si="152"/>
        <v>2075.258</v>
      </c>
    </row>
    <row r="877" spans="1:9" ht="12.75">
      <c r="A877" s="609">
        <v>860</v>
      </c>
      <c r="B877" s="624" t="s">
        <v>42</v>
      </c>
      <c r="C877" s="618" t="s">
        <v>347</v>
      </c>
      <c r="D877" s="618" t="s">
        <v>129</v>
      </c>
      <c r="E877" s="618" t="s">
        <v>11</v>
      </c>
      <c r="F877" s="618" t="s">
        <v>8</v>
      </c>
      <c r="G877" s="643">
        <f>G878</f>
        <v>2164.494</v>
      </c>
      <c r="H877" s="643">
        <f t="shared" si="152"/>
        <v>2075.258</v>
      </c>
      <c r="I877" s="644">
        <f t="shared" si="152"/>
        <v>2075.258</v>
      </c>
    </row>
    <row r="878" spans="1:9" ht="25.5">
      <c r="A878" s="609">
        <v>861</v>
      </c>
      <c r="B878" s="624" t="s">
        <v>192</v>
      </c>
      <c r="C878" s="618" t="s">
        <v>347</v>
      </c>
      <c r="D878" s="618" t="s">
        <v>129</v>
      </c>
      <c r="E878" s="618" t="s">
        <v>11</v>
      </c>
      <c r="F878" s="618" t="s">
        <v>109</v>
      </c>
      <c r="G878" s="643">
        <v>2164.494</v>
      </c>
      <c r="H878" s="643">
        <v>2075.258</v>
      </c>
      <c r="I878" s="644">
        <v>2075.258</v>
      </c>
    </row>
    <row r="879" spans="1:9" ht="25.5">
      <c r="A879" s="609">
        <v>862</v>
      </c>
      <c r="B879" s="624" t="s">
        <v>435</v>
      </c>
      <c r="C879" s="618" t="s">
        <v>436</v>
      </c>
      <c r="D879" s="618"/>
      <c r="E879" s="618"/>
      <c r="F879" s="629"/>
      <c r="G879" s="643">
        <f>G880+G884+G888</f>
        <v>42922.62996</v>
      </c>
      <c r="H879" s="643">
        <f>H880+H884+H888</f>
        <v>38497.098</v>
      </c>
      <c r="I879" s="644">
        <f>I880+I884+I888</f>
        <v>38497.098</v>
      </c>
    </row>
    <row r="880" spans="1:9" ht="38.25">
      <c r="A880" s="609">
        <v>863</v>
      </c>
      <c r="B880" s="626" t="s">
        <v>191</v>
      </c>
      <c r="C880" s="618" t="s">
        <v>436</v>
      </c>
      <c r="D880" s="618" t="s">
        <v>180</v>
      </c>
      <c r="E880" s="618"/>
      <c r="F880" s="629"/>
      <c r="G880" s="643">
        <f>G881</f>
        <v>41307.525</v>
      </c>
      <c r="H880" s="643">
        <f aca="true" t="shared" si="153" ref="H880:I882">H881</f>
        <v>37565.794</v>
      </c>
      <c r="I880" s="644">
        <f t="shared" si="153"/>
        <v>37565.794</v>
      </c>
    </row>
    <row r="881" spans="1:9" ht="12.75">
      <c r="A881" s="609">
        <v>864</v>
      </c>
      <c r="B881" s="647" t="s">
        <v>206</v>
      </c>
      <c r="C881" s="618" t="s">
        <v>436</v>
      </c>
      <c r="D881" s="618" t="s">
        <v>147</v>
      </c>
      <c r="E881" s="618"/>
      <c r="F881" s="629"/>
      <c r="G881" s="643">
        <f>G882</f>
        <v>41307.525</v>
      </c>
      <c r="H881" s="643">
        <f t="shared" si="153"/>
        <v>37565.794</v>
      </c>
      <c r="I881" s="644">
        <f t="shared" si="153"/>
        <v>37565.794</v>
      </c>
    </row>
    <row r="882" spans="1:9" ht="12.75">
      <c r="A882" s="609">
        <v>865</v>
      </c>
      <c r="B882" s="624" t="s">
        <v>42</v>
      </c>
      <c r="C882" s="618" t="s">
        <v>436</v>
      </c>
      <c r="D882" s="618" t="s">
        <v>147</v>
      </c>
      <c r="E882" s="618" t="s">
        <v>11</v>
      </c>
      <c r="F882" s="618" t="s">
        <v>8</v>
      </c>
      <c r="G882" s="643">
        <f>G883</f>
        <v>41307.525</v>
      </c>
      <c r="H882" s="643">
        <f t="shared" si="153"/>
        <v>37565.794</v>
      </c>
      <c r="I882" s="644">
        <f t="shared" si="153"/>
        <v>37565.794</v>
      </c>
    </row>
    <row r="883" spans="1:9" ht="12.75">
      <c r="A883" s="609">
        <v>866</v>
      </c>
      <c r="B883" s="624" t="s">
        <v>27</v>
      </c>
      <c r="C883" s="618" t="s">
        <v>436</v>
      </c>
      <c r="D883" s="618" t="s">
        <v>147</v>
      </c>
      <c r="E883" s="618" t="s">
        <v>11</v>
      </c>
      <c r="F883" s="618" t="s">
        <v>70</v>
      </c>
      <c r="G883" s="643">
        <v>41307.525</v>
      </c>
      <c r="H883" s="643">
        <v>37565.794</v>
      </c>
      <c r="I883" s="644">
        <v>37565.794</v>
      </c>
    </row>
    <row r="884" spans="1:9" ht="25.5">
      <c r="A884" s="609">
        <v>867</v>
      </c>
      <c r="B884" s="621" t="s">
        <v>559</v>
      </c>
      <c r="C884" s="618" t="s">
        <v>436</v>
      </c>
      <c r="D884" s="618" t="s">
        <v>193</v>
      </c>
      <c r="E884" s="618"/>
      <c r="F884" s="629"/>
      <c r="G884" s="643">
        <f>G885</f>
        <v>1609.97996</v>
      </c>
      <c r="H884" s="643">
        <f aca="true" t="shared" si="154" ref="H884:I886">H885</f>
        <v>926.679</v>
      </c>
      <c r="I884" s="644">
        <f t="shared" si="154"/>
        <v>926.679</v>
      </c>
    </row>
    <row r="885" spans="1:9" ht="25.5">
      <c r="A885" s="609">
        <v>868</v>
      </c>
      <c r="B885" s="621" t="s">
        <v>207</v>
      </c>
      <c r="C885" s="618" t="s">
        <v>436</v>
      </c>
      <c r="D885" s="618" t="s">
        <v>194</v>
      </c>
      <c r="E885" s="618"/>
      <c r="F885" s="629"/>
      <c r="G885" s="643">
        <f>G886</f>
        <v>1609.97996</v>
      </c>
      <c r="H885" s="643">
        <f t="shared" si="154"/>
        <v>926.679</v>
      </c>
      <c r="I885" s="644">
        <f t="shared" si="154"/>
        <v>926.679</v>
      </c>
    </row>
    <row r="886" spans="1:9" ht="12.75">
      <c r="A886" s="609">
        <v>869</v>
      </c>
      <c r="B886" s="624" t="s">
        <v>42</v>
      </c>
      <c r="C886" s="618" t="s">
        <v>436</v>
      </c>
      <c r="D886" s="618" t="s">
        <v>194</v>
      </c>
      <c r="E886" s="618" t="s">
        <v>11</v>
      </c>
      <c r="F886" s="618" t="s">
        <v>8</v>
      </c>
      <c r="G886" s="643">
        <f>G887</f>
        <v>1609.97996</v>
      </c>
      <c r="H886" s="643">
        <f t="shared" si="154"/>
        <v>926.679</v>
      </c>
      <c r="I886" s="644">
        <f t="shared" si="154"/>
        <v>926.679</v>
      </c>
    </row>
    <row r="887" spans="1:9" ht="12.75">
      <c r="A887" s="609">
        <v>870</v>
      </c>
      <c r="B887" s="624" t="s">
        <v>27</v>
      </c>
      <c r="C887" s="618" t="s">
        <v>436</v>
      </c>
      <c r="D887" s="618" t="s">
        <v>194</v>
      </c>
      <c r="E887" s="618" t="s">
        <v>11</v>
      </c>
      <c r="F887" s="618" t="s">
        <v>70</v>
      </c>
      <c r="G887" s="643">
        <v>1609.97996</v>
      </c>
      <c r="H887" s="643">
        <v>926.679</v>
      </c>
      <c r="I887" s="644">
        <v>926.679</v>
      </c>
    </row>
    <row r="888" spans="1:9" ht="12.75">
      <c r="A888" s="609">
        <v>871</v>
      </c>
      <c r="B888" s="626" t="s">
        <v>195</v>
      </c>
      <c r="C888" s="618" t="s">
        <v>436</v>
      </c>
      <c r="D888" s="618" t="s">
        <v>196</v>
      </c>
      <c r="E888" s="618"/>
      <c r="F888" s="629"/>
      <c r="G888" s="643">
        <f>G889</f>
        <v>5.125</v>
      </c>
      <c r="H888" s="643">
        <f aca="true" t="shared" si="155" ref="H888:I890">H889</f>
        <v>4.625</v>
      </c>
      <c r="I888" s="644">
        <f>I889</f>
        <v>4.625</v>
      </c>
    </row>
    <row r="889" spans="1:9" ht="12.75">
      <c r="A889" s="609">
        <v>872</v>
      </c>
      <c r="B889" s="621" t="s">
        <v>197</v>
      </c>
      <c r="C889" s="618" t="s">
        <v>436</v>
      </c>
      <c r="D889" s="618" t="s">
        <v>198</v>
      </c>
      <c r="E889" s="618"/>
      <c r="F889" s="629"/>
      <c r="G889" s="643">
        <f>G890</f>
        <v>5.125</v>
      </c>
      <c r="H889" s="643">
        <f t="shared" si="155"/>
        <v>4.625</v>
      </c>
      <c r="I889" s="644">
        <f t="shared" si="155"/>
        <v>4.625</v>
      </c>
    </row>
    <row r="890" spans="1:9" ht="12.75">
      <c r="A890" s="609">
        <v>873</v>
      </c>
      <c r="B890" s="624" t="s">
        <v>42</v>
      </c>
      <c r="C890" s="618" t="s">
        <v>436</v>
      </c>
      <c r="D890" s="618" t="s">
        <v>198</v>
      </c>
      <c r="E890" s="618" t="s">
        <v>11</v>
      </c>
      <c r="F890" s="618" t="s">
        <v>8</v>
      </c>
      <c r="G890" s="643">
        <f>G891</f>
        <v>5.125</v>
      </c>
      <c r="H890" s="643">
        <f t="shared" si="155"/>
        <v>4.625</v>
      </c>
      <c r="I890" s="644">
        <f t="shared" si="155"/>
        <v>4.625</v>
      </c>
    </row>
    <row r="891" spans="1:9" ht="12.75">
      <c r="A891" s="609">
        <v>874</v>
      </c>
      <c r="B891" s="624" t="s">
        <v>27</v>
      </c>
      <c r="C891" s="618" t="s">
        <v>436</v>
      </c>
      <c r="D891" s="618" t="s">
        <v>198</v>
      </c>
      <c r="E891" s="618" t="s">
        <v>11</v>
      </c>
      <c r="F891" s="618" t="s">
        <v>70</v>
      </c>
      <c r="G891" s="643">
        <v>5.125</v>
      </c>
      <c r="H891" s="643">
        <v>4.625</v>
      </c>
      <c r="I891" s="644">
        <v>4.625</v>
      </c>
    </row>
    <row r="892" spans="1:9" ht="102">
      <c r="A892" s="609">
        <v>875</v>
      </c>
      <c r="B892" s="624" t="s">
        <v>1020</v>
      </c>
      <c r="C892" s="618" t="s">
        <v>985</v>
      </c>
      <c r="D892" s="618"/>
      <c r="E892" s="618"/>
      <c r="F892" s="629"/>
      <c r="G892" s="643">
        <f>G893+G899</f>
        <v>17235.227000000003</v>
      </c>
      <c r="H892" s="643">
        <f>H893+H899</f>
        <v>0</v>
      </c>
      <c r="I892" s="643">
        <f>I893+I899</f>
        <v>0</v>
      </c>
    </row>
    <row r="893" spans="1:9" ht="25.5">
      <c r="A893" s="609">
        <v>876</v>
      </c>
      <c r="B893" s="621" t="s">
        <v>559</v>
      </c>
      <c r="C893" s="618" t="s">
        <v>985</v>
      </c>
      <c r="D893" s="618" t="s">
        <v>193</v>
      </c>
      <c r="E893" s="618"/>
      <c r="F893" s="629"/>
      <c r="G893" s="643">
        <f>G894</f>
        <v>17007.797250000003</v>
      </c>
      <c r="H893" s="643">
        <f>H894</f>
        <v>0</v>
      </c>
      <c r="I893" s="643">
        <f>I894</f>
        <v>0</v>
      </c>
    </row>
    <row r="894" spans="1:9" ht="25.5">
      <c r="A894" s="609">
        <v>877</v>
      </c>
      <c r="B894" s="621" t="s">
        <v>207</v>
      </c>
      <c r="C894" s="618" t="s">
        <v>985</v>
      </c>
      <c r="D894" s="618" t="s">
        <v>194</v>
      </c>
      <c r="E894" s="618"/>
      <c r="F894" s="629"/>
      <c r="G894" s="643">
        <f>G895+G897</f>
        <v>17007.797250000003</v>
      </c>
      <c r="H894" s="643">
        <f>H895+H897</f>
        <v>0</v>
      </c>
      <c r="I894" s="643">
        <f>I895+I897</f>
        <v>0</v>
      </c>
    </row>
    <row r="895" spans="1:9" ht="12.75">
      <c r="A895" s="609">
        <v>878</v>
      </c>
      <c r="B895" s="624" t="s">
        <v>42</v>
      </c>
      <c r="C895" s="618" t="s">
        <v>985</v>
      </c>
      <c r="D895" s="618" t="s">
        <v>194</v>
      </c>
      <c r="E895" s="618" t="s">
        <v>11</v>
      </c>
      <c r="F895" s="618" t="s">
        <v>8</v>
      </c>
      <c r="G895" s="643">
        <f>G896</f>
        <v>16863.713920000002</v>
      </c>
      <c r="H895" s="643">
        <f>H896</f>
        <v>0</v>
      </c>
      <c r="I895" s="644">
        <f>I896</f>
        <v>0</v>
      </c>
    </row>
    <row r="896" spans="1:9" ht="12.75">
      <c r="A896" s="609">
        <v>879</v>
      </c>
      <c r="B896" s="624" t="s">
        <v>27</v>
      </c>
      <c r="C896" s="618" t="s">
        <v>985</v>
      </c>
      <c r="D896" s="618" t="s">
        <v>194</v>
      </c>
      <c r="E896" s="618" t="s">
        <v>11</v>
      </c>
      <c r="F896" s="618" t="s">
        <v>70</v>
      </c>
      <c r="G896" s="643">
        <f>6642.24833+6776.82217+1218.18678+2226.45664</f>
        <v>16863.713920000002</v>
      </c>
      <c r="H896" s="643">
        <v>0</v>
      </c>
      <c r="I896" s="644">
        <v>0</v>
      </c>
    </row>
    <row r="897" spans="1:9" ht="12.75">
      <c r="A897" s="609">
        <v>880</v>
      </c>
      <c r="B897" s="624" t="s">
        <v>100</v>
      </c>
      <c r="C897" s="618" t="s">
        <v>985</v>
      </c>
      <c r="D897" s="618" t="s">
        <v>194</v>
      </c>
      <c r="E897" s="618" t="s">
        <v>155</v>
      </c>
      <c r="F897" s="618" t="s">
        <v>8</v>
      </c>
      <c r="G897" s="643">
        <f>G898</f>
        <v>144.08333</v>
      </c>
      <c r="H897" s="643">
        <f>H898</f>
        <v>0</v>
      </c>
      <c r="I897" s="644">
        <f>I898</f>
        <v>0</v>
      </c>
    </row>
    <row r="898" spans="1:9" ht="12.75">
      <c r="A898" s="609">
        <v>881</v>
      </c>
      <c r="B898" s="624" t="s">
        <v>144</v>
      </c>
      <c r="C898" s="618" t="s">
        <v>985</v>
      </c>
      <c r="D898" s="618" t="s">
        <v>194</v>
      </c>
      <c r="E898" s="618" t="s">
        <v>155</v>
      </c>
      <c r="F898" s="618" t="s">
        <v>155</v>
      </c>
      <c r="G898" s="643">
        <v>144.08333</v>
      </c>
      <c r="H898" s="643">
        <v>0</v>
      </c>
      <c r="I898" s="644">
        <v>0</v>
      </c>
    </row>
    <row r="899" spans="1:9" ht="12.75">
      <c r="A899" s="609">
        <v>882</v>
      </c>
      <c r="B899" s="626" t="s">
        <v>195</v>
      </c>
      <c r="C899" s="618" t="s">
        <v>985</v>
      </c>
      <c r="D899" s="618" t="s">
        <v>196</v>
      </c>
      <c r="E899" s="618"/>
      <c r="F899" s="629"/>
      <c r="G899" s="643">
        <f>G900+G905</f>
        <v>227.42975</v>
      </c>
      <c r="H899" s="643">
        <f>H900+H905</f>
        <v>0</v>
      </c>
      <c r="I899" s="643">
        <f>I900+I905</f>
        <v>0</v>
      </c>
    </row>
    <row r="900" spans="1:9" ht="12.75">
      <c r="A900" s="609">
        <v>883</v>
      </c>
      <c r="B900" s="531" t="s">
        <v>986</v>
      </c>
      <c r="C900" s="618" t="s">
        <v>985</v>
      </c>
      <c r="D900" s="618" t="s">
        <v>987</v>
      </c>
      <c r="E900" s="618"/>
      <c r="F900" s="629"/>
      <c r="G900" s="643">
        <f>G904+G902</f>
        <v>215.35675</v>
      </c>
      <c r="H900" s="643">
        <f>H901</f>
        <v>0</v>
      </c>
      <c r="I900" s="644">
        <f>I901</f>
        <v>0</v>
      </c>
    </row>
    <row r="901" spans="1:9" ht="12.75">
      <c r="A901" s="609">
        <v>884</v>
      </c>
      <c r="B901" s="624" t="s">
        <v>42</v>
      </c>
      <c r="C901" s="618" t="s">
        <v>985</v>
      </c>
      <c r="D901" s="618" t="s">
        <v>987</v>
      </c>
      <c r="E901" s="618" t="s">
        <v>11</v>
      </c>
      <c r="F901" s="618" t="s">
        <v>8</v>
      </c>
      <c r="G901" s="643">
        <f>G902</f>
        <v>182.42428</v>
      </c>
      <c r="H901" s="643">
        <f>H902</f>
        <v>0</v>
      </c>
      <c r="I901" s="644">
        <f>I902</f>
        <v>0</v>
      </c>
    </row>
    <row r="902" spans="1:9" ht="12.75">
      <c r="A902" s="609">
        <v>885</v>
      </c>
      <c r="B902" s="624" t="s">
        <v>27</v>
      </c>
      <c r="C902" s="618" t="s">
        <v>985</v>
      </c>
      <c r="D902" s="618" t="s">
        <v>987</v>
      </c>
      <c r="E902" s="618" t="s">
        <v>11</v>
      </c>
      <c r="F902" s="618" t="s">
        <v>70</v>
      </c>
      <c r="G902" s="643">
        <f>66.22628+56.884+25.182+34.132</f>
        <v>182.42428</v>
      </c>
      <c r="H902" s="643">
        <v>0</v>
      </c>
      <c r="I902" s="644">
        <v>0</v>
      </c>
    </row>
    <row r="903" spans="1:9" ht="12.75">
      <c r="A903" s="609">
        <v>886</v>
      </c>
      <c r="B903" s="624" t="s">
        <v>100</v>
      </c>
      <c r="C903" s="618" t="s">
        <v>985</v>
      </c>
      <c r="D903" s="618" t="s">
        <v>987</v>
      </c>
      <c r="E903" s="618" t="s">
        <v>155</v>
      </c>
      <c r="F903" s="618" t="s">
        <v>8</v>
      </c>
      <c r="G903" s="643">
        <f>G904</f>
        <v>32.93247</v>
      </c>
      <c r="H903" s="643">
        <f>H904</f>
        <v>0</v>
      </c>
      <c r="I903" s="643">
        <f>I904</f>
        <v>0</v>
      </c>
    </row>
    <row r="904" spans="1:9" ht="12.75">
      <c r="A904" s="609">
        <v>887</v>
      </c>
      <c r="B904" s="624" t="s">
        <v>144</v>
      </c>
      <c r="C904" s="618" t="s">
        <v>985</v>
      </c>
      <c r="D904" s="618" t="s">
        <v>987</v>
      </c>
      <c r="E904" s="618" t="s">
        <v>155</v>
      </c>
      <c r="F904" s="618" t="s">
        <v>155</v>
      </c>
      <c r="G904" s="643">
        <v>32.93247</v>
      </c>
      <c r="H904" s="643">
        <v>0</v>
      </c>
      <c r="I904" s="644">
        <v>0</v>
      </c>
    </row>
    <row r="905" spans="1:9" ht="12.75">
      <c r="A905" s="609">
        <v>888</v>
      </c>
      <c r="B905" s="621" t="s">
        <v>197</v>
      </c>
      <c r="C905" s="618" t="s">
        <v>985</v>
      </c>
      <c r="D905" s="618" t="s">
        <v>198</v>
      </c>
      <c r="E905" s="618"/>
      <c r="F905" s="629"/>
      <c r="G905" s="643">
        <f aca="true" t="shared" si="156" ref="G905:I906">G906</f>
        <v>12.073</v>
      </c>
      <c r="H905" s="643">
        <f t="shared" si="156"/>
        <v>0</v>
      </c>
      <c r="I905" s="643">
        <f t="shared" si="156"/>
        <v>0</v>
      </c>
    </row>
    <row r="906" spans="1:9" ht="12.75">
      <c r="A906" s="609">
        <v>889</v>
      </c>
      <c r="B906" s="624" t="s">
        <v>100</v>
      </c>
      <c r="C906" s="618" t="s">
        <v>985</v>
      </c>
      <c r="D906" s="618" t="s">
        <v>198</v>
      </c>
      <c r="E906" s="618" t="s">
        <v>155</v>
      </c>
      <c r="F906" s="618" t="s">
        <v>8</v>
      </c>
      <c r="G906" s="643">
        <f t="shared" si="156"/>
        <v>12.073</v>
      </c>
      <c r="H906" s="643">
        <f t="shared" si="156"/>
        <v>0</v>
      </c>
      <c r="I906" s="643">
        <f t="shared" si="156"/>
        <v>0</v>
      </c>
    </row>
    <row r="907" spans="1:9" ht="12.75">
      <c r="A907" s="609">
        <v>890</v>
      </c>
      <c r="B907" s="624" t="s">
        <v>144</v>
      </c>
      <c r="C907" s="618" t="s">
        <v>985</v>
      </c>
      <c r="D907" s="618" t="s">
        <v>198</v>
      </c>
      <c r="E907" s="618" t="s">
        <v>155</v>
      </c>
      <c r="F907" s="618" t="s">
        <v>155</v>
      </c>
      <c r="G907" s="643">
        <v>12.073</v>
      </c>
      <c r="H907" s="643">
        <v>0</v>
      </c>
      <c r="I907" s="644">
        <v>0</v>
      </c>
    </row>
    <row r="908" spans="1:9" ht="41.25" customHeight="1">
      <c r="A908" s="609">
        <v>891</v>
      </c>
      <c r="B908" s="641" t="s">
        <v>505</v>
      </c>
      <c r="C908" s="618" t="s">
        <v>504</v>
      </c>
      <c r="D908" s="618"/>
      <c r="E908" s="618"/>
      <c r="F908" s="629"/>
      <c r="G908" s="643">
        <f>G909+G913</f>
        <v>764.136</v>
      </c>
      <c r="H908" s="643">
        <f>H909+H913</f>
        <v>721.016</v>
      </c>
      <c r="I908" s="644">
        <f>I909+I913</f>
        <v>721.016</v>
      </c>
    </row>
    <row r="909" spans="1:9" ht="38.25">
      <c r="A909" s="609">
        <v>892</v>
      </c>
      <c r="B909" s="626" t="s">
        <v>191</v>
      </c>
      <c r="C909" s="618" t="s">
        <v>504</v>
      </c>
      <c r="D909" s="618" t="s">
        <v>180</v>
      </c>
      <c r="E909" s="618"/>
      <c r="F909" s="629"/>
      <c r="G909" s="643">
        <f>G910</f>
        <v>756.636</v>
      </c>
      <c r="H909" s="643">
        <f aca="true" t="shared" si="157" ref="H909:I911">H910</f>
        <v>713.516</v>
      </c>
      <c r="I909" s="644">
        <f t="shared" si="157"/>
        <v>713.516</v>
      </c>
    </row>
    <row r="910" spans="1:9" ht="12.75">
      <c r="A910" s="609">
        <v>893</v>
      </c>
      <c r="B910" s="647" t="s">
        <v>206</v>
      </c>
      <c r="C910" s="618" t="s">
        <v>504</v>
      </c>
      <c r="D910" s="618" t="s">
        <v>147</v>
      </c>
      <c r="E910" s="618"/>
      <c r="F910" s="629"/>
      <c r="G910" s="643">
        <f>G911</f>
        <v>756.636</v>
      </c>
      <c r="H910" s="643">
        <f t="shared" si="157"/>
        <v>713.516</v>
      </c>
      <c r="I910" s="644">
        <f t="shared" si="157"/>
        <v>713.516</v>
      </c>
    </row>
    <row r="911" spans="1:9" ht="12.75">
      <c r="A911" s="609">
        <v>894</v>
      </c>
      <c r="B911" s="624" t="s">
        <v>42</v>
      </c>
      <c r="C911" s="618" t="s">
        <v>504</v>
      </c>
      <c r="D911" s="618" t="s">
        <v>147</v>
      </c>
      <c r="E911" s="618" t="s">
        <v>11</v>
      </c>
      <c r="F911" s="618" t="s">
        <v>8</v>
      </c>
      <c r="G911" s="643">
        <f>G912</f>
        <v>756.636</v>
      </c>
      <c r="H911" s="643">
        <f t="shared" si="157"/>
        <v>713.516</v>
      </c>
      <c r="I911" s="644">
        <f t="shared" si="157"/>
        <v>713.516</v>
      </c>
    </row>
    <row r="912" spans="1:9" ht="12.75">
      <c r="A912" s="609">
        <v>895</v>
      </c>
      <c r="B912" s="624" t="s">
        <v>27</v>
      </c>
      <c r="C912" s="618" t="s">
        <v>504</v>
      </c>
      <c r="D912" s="618" t="s">
        <v>147</v>
      </c>
      <c r="E912" s="618" t="s">
        <v>11</v>
      </c>
      <c r="F912" s="618" t="s">
        <v>70</v>
      </c>
      <c r="G912" s="643">
        <v>756.636</v>
      </c>
      <c r="H912" s="643">
        <v>713.516</v>
      </c>
      <c r="I912" s="644">
        <v>713.516</v>
      </c>
    </row>
    <row r="913" spans="1:9" ht="25.5">
      <c r="A913" s="609">
        <v>896</v>
      </c>
      <c r="B913" s="621" t="s">
        <v>559</v>
      </c>
      <c r="C913" s="618" t="s">
        <v>504</v>
      </c>
      <c r="D913" s="618" t="s">
        <v>193</v>
      </c>
      <c r="E913" s="618"/>
      <c r="F913" s="629"/>
      <c r="G913" s="643">
        <f>G914</f>
        <v>7.5</v>
      </c>
      <c r="H913" s="643">
        <f aca="true" t="shared" si="158" ref="H913:I915">H914</f>
        <v>7.5</v>
      </c>
      <c r="I913" s="644">
        <f t="shared" si="158"/>
        <v>7.5</v>
      </c>
    </row>
    <row r="914" spans="1:9" ht="25.5">
      <c r="A914" s="609">
        <v>897</v>
      </c>
      <c r="B914" s="621" t="s">
        <v>207</v>
      </c>
      <c r="C914" s="618" t="s">
        <v>504</v>
      </c>
      <c r="D914" s="618" t="s">
        <v>194</v>
      </c>
      <c r="E914" s="618"/>
      <c r="F914" s="629"/>
      <c r="G914" s="643">
        <f>G915</f>
        <v>7.5</v>
      </c>
      <c r="H914" s="643">
        <f t="shared" si="158"/>
        <v>7.5</v>
      </c>
      <c r="I914" s="644">
        <f t="shared" si="158"/>
        <v>7.5</v>
      </c>
    </row>
    <row r="915" spans="1:9" ht="12.75">
      <c r="A915" s="609">
        <v>898</v>
      </c>
      <c r="B915" s="624" t="s">
        <v>42</v>
      </c>
      <c r="C915" s="618" t="s">
        <v>504</v>
      </c>
      <c r="D915" s="618" t="s">
        <v>194</v>
      </c>
      <c r="E915" s="618" t="s">
        <v>11</v>
      </c>
      <c r="F915" s="618" t="s">
        <v>8</v>
      </c>
      <c r="G915" s="643">
        <f>G916</f>
        <v>7.5</v>
      </c>
      <c r="H915" s="643">
        <f t="shared" si="158"/>
        <v>7.5</v>
      </c>
      <c r="I915" s="644">
        <f t="shared" si="158"/>
        <v>7.5</v>
      </c>
    </row>
    <row r="916" spans="1:9" ht="12.75">
      <c r="A916" s="609">
        <v>899</v>
      </c>
      <c r="B916" s="624" t="s">
        <v>27</v>
      </c>
      <c r="C916" s="618" t="s">
        <v>504</v>
      </c>
      <c r="D916" s="618" t="s">
        <v>194</v>
      </c>
      <c r="E916" s="618" t="s">
        <v>11</v>
      </c>
      <c r="F916" s="618" t="s">
        <v>70</v>
      </c>
      <c r="G916" s="643">
        <v>7.5</v>
      </c>
      <c r="H916" s="643">
        <v>7.5</v>
      </c>
      <c r="I916" s="644">
        <v>7.5</v>
      </c>
    </row>
    <row r="917" spans="1:9" ht="39" customHeight="1">
      <c r="A917" s="609">
        <v>900</v>
      </c>
      <c r="B917" s="641" t="s">
        <v>510</v>
      </c>
      <c r="C917" s="618" t="s">
        <v>506</v>
      </c>
      <c r="D917" s="618"/>
      <c r="E917" s="618"/>
      <c r="F917" s="629"/>
      <c r="G917" s="643">
        <f>G918+G922</f>
        <v>454.133</v>
      </c>
      <c r="H917" s="643">
        <f>H918+H922</f>
        <v>428.763</v>
      </c>
      <c r="I917" s="644">
        <f>I918+I922</f>
        <v>428.763</v>
      </c>
    </row>
    <row r="918" spans="1:9" ht="38.25">
      <c r="A918" s="609">
        <v>901</v>
      </c>
      <c r="B918" s="626" t="s">
        <v>191</v>
      </c>
      <c r="C918" s="618" t="s">
        <v>506</v>
      </c>
      <c r="D918" s="618" t="s">
        <v>180</v>
      </c>
      <c r="E918" s="618"/>
      <c r="F918" s="629"/>
      <c r="G918" s="643">
        <f>G919</f>
        <v>446.633</v>
      </c>
      <c r="H918" s="643">
        <f aca="true" t="shared" si="159" ref="H918:I920">H919</f>
        <v>421.263</v>
      </c>
      <c r="I918" s="644">
        <f t="shared" si="159"/>
        <v>421.263</v>
      </c>
    </row>
    <row r="919" spans="1:9" ht="12.75">
      <c r="A919" s="609">
        <v>902</v>
      </c>
      <c r="B919" s="647" t="s">
        <v>206</v>
      </c>
      <c r="C919" s="618" t="s">
        <v>506</v>
      </c>
      <c r="D919" s="618" t="s">
        <v>147</v>
      </c>
      <c r="E919" s="618"/>
      <c r="F919" s="629"/>
      <c r="G919" s="643">
        <f>G920</f>
        <v>446.633</v>
      </c>
      <c r="H919" s="643">
        <f t="shared" si="159"/>
        <v>421.263</v>
      </c>
      <c r="I919" s="644">
        <f t="shared" si="159"/>
        <v>421.263</v>
      </c>
    </row>
    <row r="920" spans="1:9" ht="12.75">
      <c r="A920" s="609">
        <v>903</v>
      </c>
      <c r="B920" s="624" t="s">
        <v>42</v>
      </c>
      <c r="C920" s="618" t="s">
        <v>506</v>
      </c>
      <c r="D920" s="618" t="s">
        <v>147</v>
      </c>
      <c r="E920" s="618" t="s">
        <v>11</v>
      </c>
      <c r="F920" s="618" t="s">
        <v>8</v>
      </c>
      <c r="G920" s="643">
        <f>G921</f>
        <v>446.633</v>
      </c>
      <c r="H920" s="643">
        <f t="shared" si="159"/>
        <v>421.263</v>
      </c>
      <c r="I920" s="644">
        <f t="shared" si="159"/>
        <v>421.263</v>
      </c>
    </row>
    <row r="921" spans="1:9" ht="12.75">
      <c r="A921" s="609">
        <v>904</v>
      </c>
      <c r="B921" s="624" t="s">
        <v>27</v>
      </c>
      <c r="C921" s="618" t="s">
        <v>506</v>
      </c>
      <c r="D921" s="618" t="s">
        <v>147</v>
      </c>
      <c r="E921" s="618" t="s">
        <v>11</v>
      </c>
      <c r="F921" s="618" t="s">
        <v>70</v>
      </c>
      <c r="G921" s="643">
        <v>446.633</v>
      </c>
      <c r="H921" s="643">
        <v>421.263</v>
      </c>
      <c r="I921" s="644">
        <v>421.263</v>
      </c>
    </row>
    <row r="922" spans="1:9" ht="25.5">
      <c r="A922" s="609">
        <v>905</v>
      </c>
      <c r="B922" s="621" t="s">
        <v>559</v>
      </c>
      <c r="C922" s="618" t="s">
        <v>506</v>
      </c>
      <c r="D922" s="618" t="s">
        <v>193</v>
      </c>
      <c r="E922" s="618"/>
      <c r="F922" s="629"/>
      <c r="G922" s="643">
        <f>G923</f>
        <v>7.5</v>
      </c>
      <c r="H922" s="643">
        <f aca="true" t="shared" si="160" ref="H922:I924">H923</f>
        <v>7.5</v>
      </c>
      <c r="I922" s="644">
        <f t="shared" si="160"/>
        <v>7.5</v>
      </c>
    </row>
    <row r="923" spans="1:9" ht="25.5">
      <c r="A923" s="609">
        <v>906</v>
      </c>
      <c r="B923" s="621" t="s">
        <v>207</v>
      </c>
      <c r="C923" s="618" t="s">
        <v>506</v>
      </c>
      <c r="D923" s="618" t="s">
        <v>194</v>
      </c>
      <c r="E923" s="618"/>
      <c r="F923" s="629"/>
      <c r="G923" s="643">
        <f>G924</f>
        <v>7.5</v>
      </c>
      <c r="H923" s="643">
        <f t="shared" si="160"/>
        <v>7.5</v>
      </c>
      <c r="I923" s="644">
        <f t="shared" si="160"/>
        <v>7.5</v>
      </c>
    </row>
    <row r="924" spans="1:9" ht="12.75">
      <c r="A924" s="609">
        <v>907</v>
      </c>
      <c r="B924" s="624" t="s">
        <v>42</v>
      </c>
      <c r="C924" s="618" t="s">
        <v>506</v>
      </c>
      <c r="D924" s="618" t="s">
        <v>194</v>
      </c>
      <c r="E924" s="618" t="s">
        <v>11</v>
      </c>
      <c r="F924" s="618" t="s">
        <v>8</v>
      </c>
      <c r="G924" s="643">
        <f>G925</f>
        <v>7.5</v>
      </c>
      <c r="H924" s="643">
        <f t="shared" si="160"/>
        <v>7.5</v>
      </c>
      <c r="I924" s="644">
        <f t="shared" si="160"/>
        <v>7.5</v>
      </c>
    </row>
    <row r="925" spans="1:9" ht="12.75">
      <c r="A925" s="609">
        <v>908</v>
      </c>
      <c r="B925" s="624" t="s">
        <v>27</v>
      </c>
      <c r="C925" s="618" t="s">
        <v>506</v>
      </c>
      <c r="D925" s="618" t="s">
        <v>194</v>
      </c>
      <c r="E925" s="618" t="s">
        <v>11</v>
      </c>
      <c r="F925" s="618" t="s">
        <v>70</v>
      </c>
      <c r="G925" s="643">
        <v>7.5</v>
      </c>
      <c r="H925" s="643">
        <v>7.5</v>
      </c>
      <c r="I925" s="644">
        <v>7.5</v>
      </c>
    </row>
    <row r="926" spans="1:9" ht="39.75" customHeight="1">
      <c r="A926" s="609">
        <v>909</v>
      </c>
      <c r="B926" s="641" t="s">
        <v>511</v>
      </c>
      <c r="C926" s="618" t="s">
        <v>507</v>
      </c>
      <c r="D926" s="618"/>
      <c r="E926" s="618"/>
      <c r="F926" s="629"/>
      <c r="G926" s="643">
        <f>G927+G931</f>
        <v>3536.324</v>
      </c>
      <c r="H926" s="643">
        <f>H927+H931</f>
        <v>3354.944</v>
      </c>
      <c r="I926" s="644">
        <f>I927+I931</f>
        <v>3354.944</v>
      </c>
    </row>
    <row r="927" spans="1:9" ht="38.25">
      <c r="A927" s="609">
        <v>910</v>
      </c>
      <c r="B927" s="626" t="s">
        <v>191</v>
      </c>
      <c r="C927" s="618" t="s">
        <v>507</v>
      </c>
      <c r="D927" s="618" t="s">
        <v>180</v>
      </c>
      <c r="E927" s="618"/>
      <c r="F927" s="629"/>
      <c r="G927" s="643">
        <f>G928</f>
        <v>3528.824</v>
      </c>
      <c r="H927" s="643">
        <f aca="true" t="shared" si="161" ref="H927:I929">H928</f>
        <v>3347.444</v>
      </c>
      <c r="I927" s="644">
        <f t="shared" si="161"/>
        <v>3347.444</v>
      </c>
    </row>
    <row r="928" spans="1:9" ht="12.75">
      <c r="A928" s="609">
        <v>911</v>
      </c>
      <c r="B928" s="647" t="s">
        <v>206</v>
      </c>
      <c r="C928" s="618" t="s">
        <v>507</v>
      </c>
      <c r="D928" s="618" t="s">
        <v>147</v>
      </c>
      <c r="E928" s="618"/>
      <c r="F928" s="629"/>
      <c r="G928" s="643">
        <f>G929</f>
        <v>3528.824</v>
      </c>
      <c r="H928" s="643">
        <f t="shared" si="161"/>
        <v>3347.444</v>
      </c>
      <c r="I928" s="644">
        <f t="shared" si="161"/>
        <v>3347.444</v>
      </c>
    </row>
    <row r="929" spans="1:9" ht="12.75">
      <c r="A929" s="609">
        <v>912</v>
      </c>
      <c r="B929" s="624" t="s">
        <v>42</v>
      </c>
      <c r="C929" s="618" t="s">
        <v>507</v>
      </c>
      <c r="D929" s="618" t="s">
        <v>147</v>
      </c>
      <c r="E929" s="618" t="s">
        <v>11</v>
      </c>
      <c r="F929" s="618" t="s">
        <v>8</v>
      </c>
      <c r="G929" s="643">
        <f>G930</f>
        <v>3528.824</v>
      </c>
      <c r="H929" s="643">
        <f t="shared" si="161"/>
        <v>3347.444</v>
      </c>
      <c r="I929" s="644">
        <f t="shared" si="161"/>
        <v>3347.444</v>
      </c>
    </row>
    <row r="930" spans="1:9" ht="12.75">
      <c r="A930" s="609">
        <v>913</v>
      </c>
      <c r="B930" s="624" t="s">
        <v>27</v>
      </c>
      <c r="C930" s="618" t="s">
        <v>507</v>
      </c>
      <c r="D930" s="618" t="s">
        <v>147</v>
      </c>
      <c r="E930" s="618" t="s">
        <v>11</v>
      </c>
      <c r="F930" s="618" t="s">
        <v>70</v>
      </c>
      <c r="G930" s="643">
        <v>3528.824</v>
      </c>
      <c r="H930" s="643">
        <v>3347.444</v>
      </c>
      <c r="I930" s="644">
        <v>3347.444</v>
      </c>
    </row>
    <row r="931" spans="1:9" ht="25.5">
      <c r="A931" s="609">
        <v>914</v>
      </c>
      <c r="B931" s="621" t="s">
        <v>559</v>
      </c>
      <c r="C931" s="618" t="s">
        <v>507</v>
      </c>
      <c r="D931" s="618" t="s">
        <v>193</v>
      </c>
      <c r="E931" s="618"/>
      <c r="F931" s="629"/>
      <c r="G931" s="643">
        <f>G932</f>
        <v>7.5</v>
      </c>
      <c r="H931" s="643">
        <f aca="true" t="shared" si="162" ref="H931:I933">H932</f>
        <v>7.5</v>
      </c>
      <c r="I931" s="644">
        <f t="shared" si="162"/>
        <v>7.5</v>
      </c>
    </row>
    <row r="932" spans="1:9" ht="25.5">
      <c r="A932" s="609">
        <v>915</v>
      </c>
      <c r="B932" s="621" t="s">
        <v>207</v>
      </c>
      <c r="C932" s="618" t="s">
        <v>507</v>
      </c>
      <c r="D932" s="618" t="s">
        <v>194</v>
      </c>
      <c r="E932" s="618"/>
      <c r="F932" s="629"/>
      <c r="G932" s="643">
        <f>G933</f>
        <v>7.5</v>
      </c>
      <c r="H932" s="643">
        <f t="shared" si="162"/>
        <v>7.5</v>
      </c>
      <c r="I932" s="644">
        <f t="shared" si="162"/>
        <v>7.5</v>
      </c>
    </row>
    <row r="933" spans="1:9" ht="12.75">
      <c r="A933" s="609">
        <v>916</v>
      </c>
      <c r="B933" s="624" t="s">
        <v>42</v>
      </c>
      <c r="C933" s="618" t="s">
        <v>507</v>
      </c>
      <c r="D933" s="618" t="s">
        <v>194</v>
      </c>
      <c r="E933" s="618" t="s">
        <v>11</v>
      </c>
      <c r="F933" s="618" t="s">
        <v>8</v>
      </c>
      <c r="G933" s="643">
        <f>G934</f>
        <v>7.5</v>
      </c>
      <c r="H933" s="643">
        <f t="shared" si="162"/>
        <v>7.5</v>
      </c>
      <c r="I933" s="644">
        <f t="shared" si="162"/>
        <v>7.5</v>
      </c>
    </row>
    <row r="934" spans="1:9" ht="12.75">
      <c r="A934" s="609">
        <v>917</v>
      </c>
      <c r="B934" s="624" t="s">
        <v>27</v>
      </c>
      <c r="C934" s="618" t="s">
        <v>507</v>
      </c>
      <c r="D934" s="618" t="s">
        <v>194</v>
      </c>
      <c r="E934" s="618" t="s">
        <v>11</v>
      </c>
      <c r="F934" s="618" t="s">
        <v>70</v>
      </c>
      <c r="G934" s="643">
        <v>7.5</v>
      </c>
      <c r="H934" s="643">
        <v>7.5</v>
      </c>
      <c r="I934" s="644">
        <v>7.5</v>
      </c>
    </row>
    <row r="935" spans="1:9" ht="26.25" customHeight="1">
      <c r="A935" s="609">
        <v>918</v>
      </c>
      <c r="B935" s="641" t="s">
        <v>512</v>
      </c>
      <c r="C935" s="618" t="s">
        <v>508</v>
      </c>
      <c r="D935" s="618"/>
      <c r="E935" s="618"/>
      <c r="F935" s="629"/>
      <c r="G935" s="643">
        <f>G936+G940</f>
        <v>1415.921</v>
      </c>
      <c r="H935" s="643">
        <f>H936+H940</f>
        <v>1350.601</v>
      </c>
      <c r="I935" s="644">
        <f>I936+I940</f>
        <v>1350.601</v>
      </c>
    </row>
    <row r="936" spans="1:9" ht="38.25">
      <c r="A936" s="609">
        <v>919</v>
      </c>
      <c r="B936" s="626" t="s">
        <v>191</v>
      </c>
      <c r="C936" s="618" t="s">
        <v>508</v>
      </c>
      <c r="D936" s="618" t="s">
        <v>180</v>
      </c>
      <c r="E936" s="618"/>
      <c r="F936" s="629"/>
      <c r="G936" s="643">
        <f>G937</f>
        <v>1408.421</v>
      </c>
      <c r="H936" s="643">
        <f aca="true" t="shared" si="163" ref="H936:I938">H937</f>
        <v>1343.101</v>
      </c>
      <c r="I936" s="644">
        <f t="shared" si="163"/>
        <v>1343.101</v>
      </c>
    </row>
    <row r="937" spans="1:9" ht="12.75">
      <c r="A937" s="609">
        <v>920</v>
      </c>
      <c r="B937" s="647" t="s">
        <v>206</v>
      </c>
      <c r="C937" s="618" t="s">
        <v>508</v>
      </c>
      <c r="D937" s="618" t="s">
        <v>147</v>
      </c>
      <c r="E937" s="618"/>
      <c r="F937" s="629"/>
      <c r="G937" s="643">
        <f>G938</f>
        <v>1408.421</v>
      </c>
      <c r="H937" s="643">
        <f t="shared" si="163"/>
        <v>1343.101</v>
      </c>
      <c r="I937" s="644">
        <f t="shared" si="163"/>
        <v>1343.101</v>
      </c>
    </row>
    <row r="938" spans="1:9" ht="12.75">
      <c r="A938" s="609">
        <v>921</v>
      </c>
      <c r="B938" s="624" t="s">
        <v>42</v>
      </c>
      <c r="C938" s="618" t="s">
        <v>508</v>
      </c>
      <c r="D938" s="618" t="s">
        <v>147</v>
      </c>
      <c r="E938" s="618" t="s">
        <v>11</v>
      </c>
      <c r="F938" s="618" t="s">
        <v>8</v>
      </c>
      <c r="G938" s="643">
        <f>G939</f>
        <v>1408.421</v>
      </c>
      <c r="H938" s="643">
        <f t="shared" si="163"/>
        <v>1343.101</v>
      </c>
      <c r="I938" s="644">
        <f t="shared" si="163"/>
        <v>1343.101</v>
      </c>
    </row>
    <row r="939" spans="1:9" ht="12.75">
      <c r="A939" s="609">
        <v>922</v>
      </c>
      <c r="B939" s="624" t="s">
        <v>27</v>
      </c>
      <c r="C939" s="618" t="s">
        <v>508</v>
      </c>
      <c r="D939" s="618" t="s">
        <v>147</v>
      </c>
      <c r="E939" s="618" t="s">
        <v>11</v>
      </c>
      <c r="F939" s="618" t="s">
        <v>70</v>
      </c>
      <c r="G939" s="643">
        <v>1408.421</v>
      </c>
      <c r="H939" s="643">
        <v>1343.101</v>
      </c>
      <c r="I939" s="644">
        <v>1343.101</v>
      </c>
    </row>
    <row r="940" spans="1:9" ht="25.5">
      <c r="A940" s="609">
        <v>923</v>
      </c>
      <c r="B940" s="621" t="s">
        <v>559</v>
      </c>
      <c r="C940" s="618" t="s">
        <v>508</v>
      </c>
      <c r="D940" s="618" t="s">
        <v>193</v>
      </c>
      <c r="E940" s="618"/>
      <c r="F940" s="629"/>
      <c r="G940" s="643">
        <f>G941</f>
        <v>7.5</v>
      </c>
      <c r="H940" s="643">
        <f aca="true" t="shared" si="164" ref="H940:I942">H941</f>
        <v>7.5</v>
      </c>
      <c r="I940" s="644">
        <f t="shared" si="164"/>
        <v>7.5</v>
      </c>
    </row>
    <row r="941" spans="1:9" ht="25.5">
      <c r="A941" s="609">
        <v>924</v>
      </c>
      <c r="B941" s="621" t="s">
        <v>207</v>
      </c>
      <c r="C941" s="618" t="s">
        <v>508</v>
      </c>
      <c r="D941" s="618" t="s">
        <v>194</v>
      </c>
      <c r="E941" s="618"/>
      <c r="F941" s="629"/>
      <c r="G941" s="643">
        <f>G942</f>
        <v>7.5</v>
      </c>
      <c r="H941" s="643">
        <f t="shared" si="164"/>
        <v>7.5</v>
      </c>
      <c r="I941" s="644">
        <f t="shared" si="164"/>
        <v>7.5</v>
      </c>
    </row>
    <row r="942" spans="1:9" ht="12.75">
      <c r="A942" s="609">
        <v>925</v>
      </c>
      <c r="B942" s="624" t="s">
        <v>42</v>
      </c>
      <c r="C942" s="618" t="s">
        <v>508</v>
      </c>
      <c r="D942" s="618" t="s">
        <v>194</v>
      </c>
      <c r="E942" s="618" t="s">
        <v>11</v>
      </c>
      <c r="F942" s="618" t="s">
        <v>8</v>
      </c>
      <c r="G942" s="643">
        <f>G943</f>
        <v>7.5</v>
      </c>
      <c r="H942" s="643">
        <f t="shared" si="164"/>
        <v>7.5</v>
      </c>
      <c r="I942" s="644">
        <f t="shared" si="164"/>
        <v>7.5</v>
      </c>
    </row>
    <row r="943" spans="1:9" ht="12.75">
      <c r="A943" s="609">
        <v>926</v>
      </c>
      <c r="B943" s="624" t="s">
        <v>27</v>
      </c>
      <c r="C943" s="618" t="s">
        <v>508</v>
      </c>
      <c r="D943" s="618" t="s">
        <v>194</v>
      </c>
      <c r="E943" s="618" t="s">
        <v>11</v>
      </c>
      <c r="F943" s="618" t="s">
        <v>70</v>
      </c>
      <c r="G943" s="643">
        <v>7.5</v>
      </c>
      <c r="H943" s="643">
        <v>7.5</v>
      </c>
      <c r="I943" s="644">
        <v>7.5</v>
      </c>
    </row>
    <row r="944" spans="1:9" ht="42" customHeight="1">
      <c r="A944" s="609">
        <v>927</v>
      </c>
      <c r="B944" s="641" t="s">
        <v>513</v>
      </c>
      <c r="C944" s="618" t="s">
        <v>509</v>
      </c>
      <c r="D944" s="618"/>
      <c r="E944" s="618"/>
      <c r="F944" s="629"/>
      <c r="G944" s="643">
        <f>G945+G949</f>
        <v>786.392</v>
      </c>
      <c r="H944" s="643">
        <f>H945+H949</f>
        <v>742.002</v>
      </c>
      <c r="I944" s="644">
        <f>I945+I949</f>
        <v>742.002</v>
      </c>
    </row>
    <row r="945" spans="1:9" ht="38.25">
      <c r="A945" s="609">
        <v>928</v>
      </c>
      <c r="B945" s="626" t="s">
        <v>191</v>
      </c>
      <c r="C945" s="618" t="s">
        <v>509</v>
      </c>
      <c r="D945" s="618" t="s">
        <v>180</v>
      </c>
      <c r="E945" s="618"/>
      <c r="F945" s="629"/>
      <c r="G945" s="643">
        <f>G946</f>
        <v>778.892</v>
      </c>
      <c r="H945" s="643">
        <f aca="true" t="shared" si="165" ref="H945:I947">H946</f>
        <v>734.502</v>
      </c>
      <c r="I945" s="644">
        <f t="shared" si="165"/>
        <v>734.502</v>
      </c>
    </row>
    <row r="946" spans="1:9" ht="12.75">
      <c r="A946" s="609">
        <v>929</v>
      </c>
      <c r="B946" s="647" t="s">
        <v>206</v>
      </c>
      <c r="C946" s="618" t="s">
        <v>509</v>
      </c>
      <c r="D946" s="618" t="s">
        <v>147</v>
      </c>
      <c r="E946" s="618"/>
      <c r="F946" s="629"/>
      <c r="G946" s="643">
        <f>G947</f>
        <v>778.892</v>
      </c>
      <c r="H946" s="643">
        <f t="shared" si="165"/>
        <v>734.502</v>
      </c>
      <c r="I946" s="644">
        <f t="shared" si="165"/>
        <v>734.502</v>
      </c>
    </row>
    <row r="947" spans="1:9" ht="12.75">
      <c r="A947" s="609">
        <v>930</v>
      </c>
      <c r="B947" s="624" t="s">
        <v>42</v>
      </c>
      <c r="C947" s="618" t="s">
        <v>509</v>
      </c>
      <c r="D947" s="618" t="s">
        <v>147</v>
      </c>
      <c r="E947" s="618" t="s">
        <v>11</v>
      </c>
      <c r="F947" s="618" t="s">
        <v>8</v>
      </c>
      <c r="G947" s="643">
        <f>G948</f>
        <v>778.892</v>
      </c>
      <c r="H947" s="643">
        <f t="shared" si="165"/>
        <v>734.502</v>
      </c>
      <c r="I947" s="644">
        <f t="shared" si="165"/>
        <v>734.502</v>
      </c>
    </row>
    <row r="948" spans="1:9" ht="12.75">
      <c r="A948" s="609">
        <v>931</v>
      </c>
      <c r="B948" s="624" t="s">
        <v>27</v>
      </c>
      <c r="C948" s="618" t="s">
        <v>509</v>
      </c>
      <c r="D948" s="618" t="s">
        <v>147</v>
      </c>
      <c r="E948" s="618" t="s">
        <v>11</v>
      </c>
      <c r="F948" s="618" t="s">
        <v>70</v>
      </c>
      <c r="G948" s="643">
        <v>778.892</v>
      </c>
      <c r="H948" s="643">
        <v>734.502</v>
      </c>
      <c r="I948" s="644">
        <v>734.502</v>
      </c>
    </row>
    <row r="949" spans="1:9" ht="25.5" customHeight="1">
      <c r="A949" s="609">
        <v>932</v>
      </c>
      <c r="B949" s="621" t="s">
        <v>559</v>
      </c>
      <c r="C949" s="618" t="s">
        <v>509</v>
      </c>
      <c r="D949" s="618" t="s">
        <v>193</v>
      </c>
      <c r="E949" s="618"/>
      <c r="F949" s="629"/>
      <c r="G949" s="643">
        <f>G950</f>
        <v>7.5</v>
      </c>
      <c r="H949" s="643">
        <f aca="true" t="shared" si="166" ref="H949:I951">H950</f>
        <v>7.5</v>
      </c>
      <c r="I949" s="644">
        <f t="shared" si="166"/>
        <v>7.5</v>
      </c>
    </row>
    <row r="950" spans="1:9" ht="25.5">
      <c r="A950" s="609">
        <v>933</v>
      </c>
      <c r="B950" s="621" t="s">
        <v>207</v>
      </c>
      <c r="C950" s="618" t="s">
        <v>509</v>
      </c>
      <c r="D950" s="618" t="s">
        <v>194</v>
      </c>
      <c r="E950" s="618"/>
      <c r="F950" s="629"/>
      <c r="G950" s="643">
        <f>G951</f>
        <v>7.5</v>
      </c>
      <c r="H950" s="643">
        <f t="shared" si="166"/>
        <v>7.5</v>
      </c>
      <c r="I950" s="644">
        <f t="shared" si="166"/>
        <v>7.5</v>
      </c>
    </row>
    <row r="951" spans="1:9" ht="12.75">
      <c r="A951" s="609">
        <v>934</v>
      </c>
      <c r="B951" s="624" t="s">
        <v>42</v>
      </c>
      <c r="C951" s="618" t="s">
        <v>509</v>
      </c>
      <c r="D951" s="618" t="s">
        <v>194</v>
      </c>
      <c r="E951" s="618" t="s">
        <v>11</v>
      </c>
      <c r="F951" s="618" t="s">
        <v>8</v>
      </c>
      <c r="G951" s="643">
        <f>G952</f>
        <v>7.5</v>
      </c>
      <c r="H951" s="643">
        <f t="shared" si="166"/>
        <v>7.5</v>
      </c>
      <c r="I951" s="644">
        <f t="shared" si="166"/>
        <v>7.5</v>
      </c>
    </row>
    <row r="952" spans="1:9" ht="12.75">
      <c r="A952" s="609">
        <v>935</v>
      </c>
      <c r="B952" s="624" t="s">
        <v>27</v>
      </c>
      <c r="C952" s="618" t="s">
        <v>509</v>
      </c>
      <c r="D952" s="618" t="s">
        <v>194</v>
      </c>
      <c r="E952" s="618" t="s">
        <v>11</v>
      </c>
      <c r="F952" s="618" t="s">
        <v>70</v>
      </c>
      <c r="G952" s="643">
        <v>7.5</v>
      </c>
      <c r="H952" s="643">
        <v>7.5</v>
      </c>
      <c r="I952" s="644">
        <v>7.5</v>
      </c>
    </row>
    <row r="953" spans="1:9" ht="42" customHeight="1">
      <c r="A953" s="609">
        <v>936</v>
      </c>
      <c r="B953" s="641" t="s">
        <v>515</v>
      </c>
      <c r="C953" s="618" t="s">
        <v>514</v>
      </c>
      <c r="D953" s="618"/>
      <c r="E953" s="618"/>
      <c r="F953" s="629"/>
      <c r="G953" s="643">
        <f>G954+G958</f>
        <v>2180.055</v>
      </c>
      <c r="H953" s="643">
        <f>H954+H958</f>
        <v>2071.615</v>
      </c>
      <c r="I953" s="644">
        <f>I954+I958</f>
        <v>2071.615</v>
      </c>
    </row>
    <row r="954" spans="1:9" ht="38.25">
      <c r="A954" s="609">
        <v>937</v>
      </c>
      <c r="B954" s="626" t="s">
        <v>191</v>
      </c>
      <c r="C954" s="618" t="s">
        <v>514</v>
      </c>
      <c r="D954" s="618" t="s">
        <v>180</v>
      </c>
      <c r="E954" s="618"/>
      <c r="F954" s="629"/>
      <c r="G954" s="643">
        <f>G955</f>
        <v>2165.055</v>
      </c>
      <c r="H954" s="643">
        <f aca="true" t="shared" si="167" ref="H954:I956">H955</f>
        <v>2056.615</v>
      </c>
      <c r="I954" s="644">
        <f t="shared" si="167"/>
        <v>2056.615</v>
      </c>
    </row>
    <row r="955" spans="1:9" ht="12.75">
      <c r="A955" s="609">
        <v>938</v>
      </c>
      <c r="B955" s="647" t="s">
        <v>206</v>
      </c>
      <c r="C955" s="618" t="s">
        <v>514</v>
      </c>
      <c r="D955" s="618" t="s">
        <v>147</v>
      </c>
      <c r="E955" s="618"/>
      <c r="F955" s="629"/>
      <c r="G955" s="643">
        <f>G956</f>
        <v>2165.055</v>
      </c>
      <c r="H955" s="643">
        <f t="shared" si="167"/>
        <v>2056.615</v>
      </c>
      <c r="I955" s="644">
        <f t="shared" si="167"/>
        <v>2056.615</v>
      </c>
    </row>
    <row r="956" spans="1:9" ht="12.75">
      <c r="A956" s="609">
        <v>939</v>
      </c>
      <c r="B956" s="624" t="s">
        <v>42</v>
      </c>
      <c r="C956" s="618" t="s">
        <v>514</v>
      </c>
      <c r="D956" s="618" t="s">
        <v>147</v>
      </c>
      <c r="E956" s="618" t="s">
        <v>11</v>
      </c>
      <c r="F956" s="618" t="s">
        <v>8</v>
      </c>
      <c r="G956" s="643">
        <f>G957</f>
        <v>2165.055</v>
      </c>
      <c r="H956" s="643">
        <f t="shared" si="167"/>
        <v>2056.615</v>
      </c>
      <c r="I956" s="644">
        <f t="shared" si="167"/>
        <v>2056.615</v>
      </c>
    </row>
    <row r="957" spans="1:9" ht="12.75">
      <c r="A957" s="609">
        <v>940</v>
      </c>
      <c r="B957" s="624" t="s">
        <v>27</v>
      </c>
      <c r="C957" s="618" t="s">
        <v>514</v>
      </c>
      <c r="D957" s="618" t="s">
        <v>147</v>
      </c>
      <c r="E957" s="618" t="s">
        <v>11</v>
      </c>
      <c r="F957" s="618" t="s">
        <v>70</v>
      </c>
      <c r="G957" s="643">
        <v>2165.055</v>
      </c>
      <c r="H957" s="643">
        <v>2056.615</v>
      </c>
      <c r="I957" s="644">
        <v>2056.615</v>
      </c>
    </row>
    <row r="958" spans="1:9" ht="27" customHeight="1">
      <c r="A958" s="609">
        <v>941</v>
      </c>
      <c r="B958" s="621" t="s">
        <v>559</v>
      </c>
      <c r="C958" s="618" t="s">
        <v>514</v>
      </c>
      <c r="D958" s="618" t="s">
        <v>193</v>
      </c>
      <c r="E958" s="618"/>
      <c r="F958" s="629"/>
      <c r="G958" s="643">
        <f>G959</f>
        <v>15</v>
      </c>
      <c r="H958" s="643">
        <f aca="true" t="shared" si="168" ref="H958:I960">H959</f>
        <v>15</v>
      </c>
      <c r="I958" s="644">
        <f t="shared" si="168"/>
        <v>15</v>
      </c>
    </row>
    <row r="959" spans="1:9" ht="25.5">
      <c r="A959" s="609">
        <v>942</v>
      </c>
      <c r="B959" s="621" t="s">
        <v>207</v>
      </c>
      <c r="C959" s="618" t="s">
        <v>514</v>
      </c>
      <c r="D959" s="618" t="s">
        <v>194</v>
      </c>
      <c r="E959" s="618"/>
      <c r="F959" s="629"/>
      <c r="G959" s="643">
        <f>G960</f>
        <v>15</v>
      </c>
      <c r="H959" s="643">
        <f t="shared" si="168"/>
        <v>15</v>
      </c>
      <c r="I959" s="644">
        <f t="shared" si="168"/>
        <v>15</v>
      </c>
    </row>
    <row r="960" spans="1:9" ht="12.75">
      <c r="A960" s="609">
        <v>943</v>
      </c>
      <c r="B960" s="624" t="s">
        <v>42</v>
      </c>
      <c r="C960" s="618" t="s">
        <v>514</v>
      </c>
      <c r="D960" s="618" t="s">
        <v>194</v>
      </c>
      <c r="E960" s="618" t="s">
        <v>11</v>
      </c>
      <c r="F960" s="618" t="s">
        <v>8</v>
      </c>
      <c r="G960" s="643">
        <f>G961</f>
        <v>15</v>
      </c>
      <c r="H960" s="643">
        <f t="shared" si="168"/>
        <v>15</v>
      </c>
      <c r="I960" s="644">
        <f t="shared" si="168"/>
        <v>15</v>
      </c>
    </row>
    <row r="961" spans="1:9" ht="12.75">
      <c r="A961" s="609">
        <v>944</v>
      </c>
      <c r="B961" s="624" t="s">
        <v>27</v>
      </c>
      <c r="C961" s="618" t="s">
        <v>514</v>
      </c>
      <c r="D961" s="618" t="s">
        <v>194</v>
      </c>
      <c r="E961" s="618" t="s">
        <v>11</v>
      </c>
      <c r="F961" s="618" t="s">
        <v>70</v>
      </c>
      <c r="G961" s="643">
        <v>15</v>
      </c>
      <c r="H961" s="643">
        <v>15</v>
      </c>
      <c r="I961" s="644">
        <v>15</v>
      </c>
    </row>
    <row r="962" spans="1:9" ht="25.5">
      <c r="A962" s="609">
        <v>945</v>
      </c>
      <c r="B962" s="624" t="s">
        <v>221</v>
      </c>
      <c r="C962" s="618" t="s">
        <v>382</v>
      </c>
      <c r="D962" s="618"/>
      <c r="E962" s="618"/>
      <c r="F962" s="618"/>
      <c r="G962" s="643">
        <f>G963+G972+G977+G986+G995+G1004+G1018+G1023+G1013</f>
        <v>10297.998</v>
      </c>
      <c r="H962" s="643">
        <f>H963+H972+H977+H986+H995+H1004+H1018+H1023+H1013</f>
        <v>9481.059000000001</v>
      </c>
      <c r="I962" s="643">
        <f>I963+I972+I977+I986+I995+I1004+I1018+I1023+I1013</f>
        <v>9480.759</v>
      </c>
    </row>
    <row r="963" spans="1:9" ht="51">
      <c r="A963" s="609">
        <v>946</v>
      </c>
      <c r="B963" s="655" t="s">
        <v>684</v>
      </c>
      <c r="C963" s="618" t="s">
        <v>685</v>
      </c>
      <c r="D963" s="618"/>
      <c r="E963" s="618"/>
      <c r="F963" s="653"/>
      <c r="G963" s="643">
        <f>G964+G968</f>
        <v>1102.8</v>
      </c>
      <c r="H963" s="643">
        <f>H964+H968</f>
        <v>1014.7</v>
      </c>
      <c r="I963" s="644">
        <f>I964+I968</f>
        <v>1014.7</v>
      </c>
    </row>
    <row r="964" spans="1:9" ht="38.25">
      <c r="A964" s="609">
        <v>947</v>
      </c>
      <c r="B964" s="626" t="s">
        <v>191</v>
      </c>
      <c r="C964" s="618" t="s">
        <v>685</v>
      </c>
      <c r="D964" s="618" t="s">
        <v>180</v>
      </c>
      <c r="E964" s="618"/>
      <c r="F964" s="653"/>
      <c r="G964" s="643">
        <f>G965</f>
        <v>982.8</v>
      </c>
      <c r="H964" s="643">
        <f aca="true" t="shared" si="169" ref="H964:I966">H965</f>
        <v>894.7</v>
      </c>
      <c r="I964" s="644">
        <f t="shared" si="169"/>
        <v>894.7</v>
      </c>
    </row>
    <row r="965" spans="1:9" ht="12.75">
      <c r="A965" s="609">
        <v>948</v>
      </c>
      <c r="B965" s="624" t="s">
        <v>214</v>
      </c>
      <c r="C965" s="618" t="s">
        <v>685</v>
      </c>
      <c r="D965" s="618" t="s">
        <v>129</v>
      </c>
      <c r="E965" s="618"/>
      <c r="F965" s="653"/>
      <c r="G965" s="643">
        <f>G966</f>
        <v>982.8</v>
      </c>
      <c r="H965" s="643">
        <f t="shared" si="169"/>
        <v>894.7</v>
      </c>
      <c r="I965" s="644">
        <f t="shared" si="169"/>
        <v>894.7</v>
      </c>
    </row>
    <row r="966" spans="1:9" ht="12.75">
      <c r="A966" s="609">
        <v>949</v>
      </c>
      <c r="B966" s="624" t="s">
        <v>139</v>
      </c>
      <c r="C966" s="618" t="s">
        <v>685</v>
      </c>
      <c r="D966" s="618" t="s">
        <v>129</v>
      </c>
      <c r="E966" s="618" t="s">
        <v>130</v>
      </c>
      <c r="F966" s="618" t="s">
        <v>8</v>
      </c>
      <c r="G966" s="643">
        <f>G967</f>
        <v>982.8</v>
      </c>
      <c r="H966" s="643">
        <f t="shared" si="169"/>
        <v>894.7</v>
      </c>
      <c r="I966" s="644">
        <f t="shared" si="169"/>
        <v>894.7</v>
      </c>
    </row>
    <row r="967" spans="1:9" ht="18.75" customHeight="1">
      <c r="A967" s="609">
        <v>950</v>
      </c>
      <c r="B967" s="626" t="s">
        <v>133</v>
      </c>
      <c r="C967" s="618" t="s">
        <v>685</v>
      </c>
      <c r="D967" s="618" t="s">
        <v>129</v>
      </c>
      <c r="E967" s="618" t="s">
        <v>130</v>
      </c>
      <c r="F967" s="618" t="s">
        <v>107</v>
      </c>
      <c r="G967" s="643">
        <v>982.8</v>
      </c>
      <c r="H967" s="643">
        <v>894.7</v>
      </c>
      <c r="I967" s="644">
        <v>894.7</v>
      </c>
    </row>
    <row r="968" spans="1:9" ht="25.5">
      <c r="A968" s="609">
        <v>951</v>
      </c>
      <c r="B968" s="621" t="s">
        <v>559</v>
      </c>
      <c r="C968" s="618" t="s">
        <v>685</v>
      </c>
      <c r="D968" s="618" t="s">
        <v>193</v>
      </c>
      <c r="E968" s="618"/>
      <c r="F968" s="653"/>
      <c r="G968" s="643">
        <f>G969</f>
        <v>120</v>
      </c>
      <c r="H968" s="643">
        <f aca="true" t="shared" si="170" ref="H968:I970">H969</f>
        <v>120</v>
      </c>
      <c r="I968" s="644">
        <f t="shared" si="170"/>
        <v>120</v>
      </c>
    </row>
    <row r="969" spans="1:9" ht="25.5">
      <c r="A969" s="609">
        <v>952</v>
      </c>
      <c r="B969" s="621" t="s">
        <v>207</v>
      </c>
      <c r="C969" s="618" t="s">
        <v>685</v>
      </c>
      <c r="D969" s="618" t="s">
        <v>194</v>
      </c>
      <c r="E969" s="618"/>
      <c r="F969" s="653"/>
      <c r="G969" s="643">
        <f>G970</f>
        <v>120</v>
      </c>
      <c r="H969" s="643">
        <f t="shared" si="170"/>
        <v>120</v>
      </c>
      <c r="I969" s="644">
        <f t="shared" si="170"/>
        <v>120</v>
      </c>
    </row>
    <row r="970" spans="1:9" ht="12.75">
      <c r="A970" s="609">
        <v>953</v>
      </c>
      <c r="B970" s="624" t="s">
        <v>139</v>
      </c>
      <c r="C970" s="618" t="s">
        <v>685</v>
      </c>
      <c r="D970" s="618" t="s">
        <v>194</v>
      </c>
      <c r="E970" s="618" t="s">
        <v>130</v>
      </c>
      <c r="F970" s="618" t="s">
        <v>8</v>
      </c>
      <c r="G970" s="643">
        <f>G971</f>
        <v>120</v>
      </c>
      <c r="H970" s="643">
        <f t="shared" si="170"/>
        <v>120</v>
      </c>
      <c r="I970" s="644">
        <f t="shared" si="170"/>
        <v>120</v>
      </c>
    </row>
    <row r="971" spans="1:9" ht="12.75">
      <c r="A971" s="609">
        <v>954</v>
      </c>
      <c r="B971" s="626" t="s">
        <v>133</v>
      </c>
      <c r="C971" s="618" t="s">
        <v>685</v>
      </c>
      <c r="D971" s="618" t="s">
        <v>194</v>
      </c>
      <c r="E971" s="618" t="s">
        <v>130</v>
      </c>
      <c r="F971" s="618" t="s">
        <v>107</v>
      </c>
      <c r="G971" s="643">
        <v>120</v>
      </c>
      <c r="H971" s="643">
        <v>120</v>
      </c>
      <c r="I971" s="644">
        <v>120</v>
      </c>
    </row>
    <row r="972" spans="1:9" ht="38.25">
      <c r="A972" s="609">
        <v>955</v>
      </c>
      <c r="B972" s="624" t="s">
        <v>522</v>
      </c>
      <c r="C972" s="618" t="s">
        <v>521</v>
      </c>
      <c r="D972" s="618"/>
      <c r="E972" s="618"/>
      <c r="F972" s="618"/>
      <c r="G972" s="643">
        <f>G973</f>
        <v>88.7</v>
      </c>
      <c r="H972" s="643">
        <f aca="true" t="shared" si="171" ref="H972:I975">H973</f>
        <v>2.6</v>
      </c>
      <c r="I972" s="644">
        <f t="shared" si="171"/>
        <v>2.3</v>
      </c>
    </row>
    <row r="973" spans="1:9" ht="25.5">
      <c r="A973" s="609">
        <v>956</v>
      </c>
      <c r="B973" s="621" t="s">
        <v>559</v>
      </c>
      <c r="C973" s="618" t="s">
        <v>521</v>
      </c>
      <c r="D973" s="618" t="s">
        <v>193</v>
      </c>
      <c r="E973" s="618"/>
      <c r="F973" s="629"/>
      <c r="G973" s="643">
        <f>G974</f>
        <v>88.7</v>
      </c>
      <c r="H973" s="643">
        <f t="shared" si="171"/>
        <v>2.6</v>
      </c>
      <c r="I973" s="644">
        <f t="shared" si="171"/>
        <v>2.3</v>
      </c>
    </row>
    <row r="974" spans="1:9" ht="25.5">
      <c r="A974" s="609">
        <v>957</v>
      </c>
      <c r="B974" s="621" t="s">
        <v>207</v>
      </c>
      <c r="C974" s="618" t="s">
        <v>521</v>
      </c>
      <c r="D974" s="618" t="s">
        <v>194</v>
      </c>
      <c r="E974" s="618"/>
      <c r="F974" s="629"/>
      <c r="G974" s="643">
        <f>G975</f>
        <v>88.7</v>
      </c>
      <c r="H974" s="643">
        <f t="shared" si="171"/>
        <v>2.6</v>
      </c>
      <c r="I974" s="644">
        <f t="shared" si="171"/>
        <v>2.3</v>
      </c>
    </row>
    <row r="975" spans="1:9" ht="12.75">
      <c r="A975" s="609">
        <v>958</v>
      </c>
      <c r="B975" s="624" t="s">
        <v>42</v>
      </c>
      <c r="C975" s="618" t="s">
        <v>521</v>
      </c>
      <c r="D975" s="618" t="s">
        <v>194</v>
      </c>
      <c r="E975" s="618" t="s">
        <v>11</v>
      </c>
      <c r="F975" s="618" t="s">
        <v>8</v>
      </c>
      <c r="G975" s="643">
        <f>G976</f>
        <v>88.7</v>
      </c>
      <c r="H975" s="643">
        <f t="shared" si="171"/>
        <v>2.6</v>
      </c>
      <c r="I975" s="644">
        <f t="shared" si="171"/>
        <v>2.3</v>
      </c>
    </row>
    <row r="976" spans="1:9" ht="15.75" customHeight="1">
      <c r="A976" s="609">
        <v>959</v>
      </c>
      <c r="B976" s="624" t="s">
        <v>520</v>
      </c>
      <c r="C976" s="618" t="s">
        <v>521</v>
      </c>
      <c r="D976" s="618" t="s">
        <v>194</v>
      </c>
      <c r="E976" s="618" t="s">
        <v>11</v>
      </c>
      <c r="F976" s="618" t="s">
        <v>155</v>
      </c>
      <c r="G976" s="643">
        <v>88.7</v>
      </c>
      <c r="H976" s="643">
        <v>2.6</v>
      </c>
      <c r="I976" s="644">
        <v>2.3</v>
      </c>
    </row>
    <row r="977" spans="1:9" ht="63.75">
      <c r="A977" s="609">
        <v>960</v>
      </c>
      <c r="B977" s="655" t="s">
        <v>562</v>
      </c>
      <c r="C977" s="618" t="s">
        <v>386</v>
      </c>
      <c r="D977" s="618"/>
      <c r="E977" s="629"/>
      <c r="F977" s="629"/>
      <c r="G977" s="643">
        <f>G978+G982</f>
        <v>80.1</v>
      </c>
      <c r="H977" s="643">
        <f>H978+H982</f>
        <v>73.1</v>
      </c>
      <c r="I977" s="644">
        <f>I978+I982</f>
        <v>73.1</v>
      </c>
    </row>
    <row r="978" spans="1:9" ht="38.25">
      <c r="A978" s="609">
        <v>961</v>
      </c>
      <c r="B978" s="624" t="s">
        <v>259</v>
      </c>
      <c r="C978" s="618" t="s">
        <v>386</v>
      </c>
      <c r="D978" s="618" t="s">
        <v>180</v>
      </c>
      <c r="E978" s="629"/>
      <c r="F978" s="629"/>
      <c r="G978" s="643">
        <f>G979</f>
        <v>77.8</v>
      </c>
      <c r="H978" s="643">
        <f aca="true" t="shared" si="172" ref="H978:I980">H979</f>
        <v>70.8</v>
      </c>
      <c r="I978" s="644">
        <f t="shared" si="172"/>
        <v>70.8</v>
      </c>
    </row>
    <row r="979" spans="1:9" ht="12.75">
      <c r="A979" s="609">
        <v>962</v>
      </c>
      <c r="B979" s="624" t="s">
        <v>214</v>
      </c>
      <c r="C979" s="618" t="s">
        <v>386</v>
      </c>
      <c r="D979" s="618" t="s">
        <v>129</v>
      </c>
      <c r="E979" s="629"/>
      <c r="F979" s="629"/>
      <c r="G979" s="643">
        <f>G980</f>
        <v>77.8</v>
      </c>
      <c r="H979" s="643">
        <f t="shared" si="172"/>
        <v>70.8</v>
      </c>
      <c r="I979" s="644">
        <f t="shared" si="172"/>
        <v>70.8</v>
      </c>
    </row>
    <row r="980" spans="1:9" ht="12.75">
      <c r="A980" s="609">
        <v>963</v>
      </c>
      <c r="B980" s="624" t="s">
        <v>42</v>
      </c>
      <c r="C980" s="618" t="s">
        <v>386</v>
      </c>
      <c r="D980" s="618" t="s">
        <v>129</v>
      </c>
      <c r="E980" s="618" t="s">
        <v>11</v>
      </c>
      <c r="F980" s="618" t="s">
        <v>8</v>
      </c>
      <c r="G980" s="643">
        <f>G981</f>
        <v>77.8</v>
      </c>
      <c r="H980" s="643">
        <f t="shared" si="172"/>
        <v>70.8</v>
      </c>
      <c r="I980" s="644">
        <f t="shared" si="172"/>
        <v>70.8</v>
      </c>
    </row>
    <row r="981" spans="1:9" ht="12.75">
      <c r="A981" s="609">
        <v>964</v>
      </c>
      <c r="B981" s="624" t="s">
        <v>27</v>
      </c>
      <c r="C981" s="618" t="s">
        <v>386</v>
      </c>
      <c r="D981" s="618" t="s">
        <v>129</v>
      </c>
      <c r="E981" s="618" t="s">
        <v>11</v>
      </c>
      <c r="F981" s="618" t="s">
        <v>70</v>
      </c>
      <c r="G981" s="643">
        <v>77.8</v>
      </c>
      <c r="H981" s="643">
        <v>70.8</v>
      </c>
      <c r="I981" s="644">
        <v>70.8</v>
      </c>
    </row>
    <row r="982" spans="1:9" ht="25.5">
      <c r="A982" s="609">
        <v>965</v>
      </c>
      <c r="B982" s="621" t="s">
        <v>559</v>
      </c>
      <c r="C982" s="618" t="s">
        <v>386</v>
      </c>
      <c r="D982" s="618" t="s">
        <v>193</v>
      </c>
      <c r="E982" s="618"/>
      <c r="F982" s="618"/>
      <c r="G982" s="643">
        <f>G983</f>
        <v>2.3</v>
      </c>
      <c r="H982" s="643">
        <f aca="true" t="shared" si="173" ref="H982:I984">H983</f>
        <v>2.3</v>
      </c>
      <c r="I982" s="644">
        <f t="shared" si="173"/>
        <v>2.3</v>
      </c>
    </row>
    <row r="983" spans="1:9" ht="25.5">
      <c r="A983" s="609">
        <v>966</v>
      </c>
      <c r="B983" s="621" t="s">
        <v>207</v>
      </c>
      <c r="C983" s="618" t="s">
        <v>386</v>
      </c>
      <c r="D983" s="618" t="s">
        <v>194</v>
      </c>
      <c r="E983" s="618"/>
      <c r="F983" s="618"/>
      <c r="G983" s="643">
        <f>G984</f>
        <v>2.3</v>
      </c>
      <c r="H983" s="643">
        <f t="shared" si="173"/>
        <v>2.3</v>
      </c>
      <c r="I983" s="644">
        <f t="shared" si="173"/>
        <v>2.3</v>
      </c>
    </row>
    <row r="984" spans="1:9" ht="12.75">
      <c r="A984" s="609">
        <v>967</v>
      </c>
      <c r="B984" s="624" t="s">
        <v>42</v>
      </c>
      <c r="C984" s="618" t="s">
        <v>386</v>
      </c>
      <c r="D984" s="618" t="s">
        <v>194</v>
      </c>
      <c r="E984" s="618" t="s">
        <v>11</v>
      </c>
      <c r="F984" s="618" t="s">
        <v>8</v>
      </c>
      <c r="G984" s="643">
        <f>G985</f>
        <v>2.3</v>
      </c>
      <c r="H984" s="643">
        <f t="shared" si="173"/>
        <v>2.3</v>
      </c>
      <c r="I984" s="644">
        <f t="shared" si="173"/>
        <v>2.3</v>
      </c>
    </row>
    <row r="985" spans="1:9" ht="15.75" customHeight="1">
      <c r="A985" s="609">
        <v>968</v>
      </c>
      <c r="B985" s="624" t="s">
        <v>27</v>
      </c>
      <c r="C985" s="618" t="s">
        <v>386</v>
      </c>
      <c r="D985" s="618" t="s">
        <v>194</v>
      </c>
      <c r="E985" s="618" t="s">
        <v>11</v>
      </c>
      <c r="F985" s="618" t="s">
        <v>70</v>
      </c>
      <c r="G985" s="643">
        <v>2.3</v>
      </c>
      <c r="H985" s="643">
        <v>2.3</v>
      </c>
      <c r="I985" s="644">
        <v>2.3</v>
      </c>
    </row>
    <row r="986" spans="1:9" ht="51">
      <c r="A986" s="609">
        <v>969</v>
      </c>
      <c r="B986" s="655" t="s">
        <v>889</v>
      </c>
      <c r="C986" s="618" t="s">
        <v>778</v>
      </c>
      <c r="D986" s="618"/>
      <c r="E986" s="618"/>
      <c r="F986" s="618"/>
      <c r="G986" s="643">
        <f>G987+G991</f>
        <v>2499.5</v>
      </c>
      <c r="H986" s="643">
        <f>H987+H991</f>
        <v>2309.7</v>
      </c>
      <c r="I986" s="644">
        <f>I987+I991</f>
        <v>2309.7</v>
      </c>
    </row>
    <row r="987" spans="1:9" ht="45" customHeight="1">
      <c r="A987" s="609">
        <v>970</v>
      </c>
      <c r="B987" s="624" t="s">
        <v>259</v>
      </c>
      <c r="C987" s="618" t="s">
        <v>778</v>
      </c>
      <c r="D987" s="618" t="s">
        <v>180</v>
      </c>
      <c r="E987" s="618"/>
      <c r="F987" s="618"/>
      <c r="G987" s="643">
        <f>G988</f>
        <v>2259.5</v>
      </c>
      <c r="H987" s="643">
        <f aca="true" t="shared" si="174" ref="H987:I993">H988</f>
        <v>2309.7</v>
      </c>
      <c r="I987" s="644">
        <f t="shared" si="174"/>
        <v>2309.7</v>
      </c>
    </row>
    <row r="988" spans="1:9" ht="12.75">
      <c r="A988" s="609">
        <v>971</v>
      </c>
      <c r="B988" s="624" t="s">
        <v>214</v>
      </c>
      <c r="C988" s="618" t="s">
        <v>778</v>
      </c>
      <c r="D988" s="618" t="s">
        <v>129</v>
      </c>
      <c r="E988" s="618"/>
      <c r="F988" s="618"/>
      <c r="G988" s="643">
        <f>G989</f>
        <v>2259.5</v>
      </c>
      <c r="H988" s="643">
        <f t="shared" si="174"/>
        <v>2309.7</v>
      </c>
      <c r="I988" s="644">
        <f t="shared" si="174"/>
        <v>2309.7</v>
      </c>
    </row>
    <row r="989" spans="1:9" ht="12.75">
      <c r="A989" s="609">
        <v>972</v>
      </c>
      <c r="B989" s="624" t="s">
        <v>69</v>
      </c>
      <c r="C989" s="618" t="s">
        <v>778</v>
      </c>
      <c r="D989" s="618" t="s">
        <v>129</v>
      </c>
      <c r="E989" s="618" t="s">
        <v>116</v>
      </c>
      <c r="F989" s="618" t="s">
        <v>8</v>
      </c>
      <c r="G989" s="643">
        <f>G990</f>
        <v>2259.5</v>
      </c>
      <c r="H989" s="643">
        <f t="shared" si="174"/>
        <v>2309.7</v>
      </c>
      <c r="I989" s="644">
        <f t="shared" si="174"/>
        <v>2309.7</v>
      </c>
    </row>
    <row r="990" spans="1:9" ht="12.75">
      <c r="A990" s="609">
        <v>973</v>
      </c>
      <c r="B990" s="634" t="s">
        <v>777</v>
      </c>
      <c r="C990" s="618" t="s">
        <v>778</v>
      </c>
      <c r="D990" s="618" t="s">
        <v>129</v>
      </c>
      <c r="E990" s="618" t="s">
        <v>116</v>
      </c>
      <c r="F990" s="618" t="s">
        <v>113</v>
      </c>
      <c r="G990" s="643">
        <v>2259.5</v>
      </c>
      <c r="H990" s="643">
        <v>2309.7</v>
      </c>
      <c r="I990" s="644">
        <v>2309.7</v>
      </c>
    </row>
    <row r="991" spans="1:9" ht="25.5">
      <c r="A991" s="609">
        <v>974</v>
      </c>
      <c r="B991" s="621" t="s">
        <v>559</v>
      </c>
      <c r="C991" s="618" t="s">
        <v>778</v>
      </c>
      <c r="D991" s="618" t="s">
        <v>193</v>
      </c>
      <c r="E991" s="618"/>
      <c r="F991" s="618"/>
      <c r="G991" s="643">
        <f>G992</f>
        <v>240</v>
      </c>
      <c r="H991" s="643">
        <f t="shared" si="174"/>
        <v>0</v>
      </c>
      <c r="I991" s="644">
        <f t="shared" si="174"/>
        <v>0</v>
      </c>
    </row>
    <row r="992" spans="1:9" ht="25.5">
      <c r="A992" s="609">
        <v>975</v>
      </c>
      <c r="B992" s="621" t="s">
        <v>207</v>
      </c>
      <c r="C992" s="618" t="s">
        <v>778</v>
      </c>
      <c r="D992" s="618" t="s">
        <v>194</v>
      </c>
      <c r="E992" s="618"/>
      <c r="F992" s="618"/>
      <c r="G992" s="643">
        <f>G993</f>
        <v>240</v>
      </c>
      <c r="H992" s="643">
        <f t="shared" si="174"/>
        <v>0</v>
      </c>
      <c r="I992" s="644">
        <f t="shared" si="174"/>
        <v>0</v>
      </c>
    </row>
    <row r="993" spans="1:9" ht="12.75">
      <c r="A993" s="609">
        <v>976</v>
      </c>
      <c r="B993" s="624" t="s">
        <v>69</v>
      </c>
      <c r="C993" s="618" t="s">
        <v>778</v>
      </c>
      <c r="D993" s="618" t="s">
        <v>194</v>
      </c>
      <c r="E993" s="618" t="s">
        <v>116</v>
      </c>
      <c r="F993" s="618" t="s">
        <v>8</v>
      </c>
      <c r="G993" s="643">
        <f>G994</f>
        <v>240</v>
      </c>
      <c r="H993" s="643">
        <f t="shared" si="174"/>
        <v>0</v>
      </c>
      <c r="I993" s="644">
        <f t="shared" si="174"/>
        <v>0</v>
      </c>
    </row>
    <row r="994" spans="1:9" ht="12.75">
      <c r="A994" s="609">
        <v>977</v>
      </c>
      <c r="B994" s="634" t="s">
        <v>777</v>
      </c>
      <c r="C994" s="618" t="s">
        <v>778</v>
      </c>
      <c r="D994" s="618" t="s">
        <v>194</v>
      </c>
      <c r="E994" s="618" t="s">
        <v>116</v>
      </c>
      <c r="F994" s="618" t="s">
        <v>113</v>
      </c>
      <c r="G994" s="643">
        <v>240</v>
      </c>
      <c r="H994" s="643">
        <v>0</v>
      </c>
      <c r="I994" s="644">
        <v>0</v>
      </c>
    </row>
    <row r="995" spans="1:9" ht="63.75">
      <c r="A995" s="609">
        <v>978</v>
      </c>
      <c r="B995" s="655" t="s">
        <v>563</v>
      </c>
      <c r="C995" s="618" t="s">
        <v>387</v>
      </c>
      <c r="D995" s="618"/>
      <c r="E995" s="618"/>
      <c r="F995" s="618"/>
      <c r="G995" s="643">
        <f>G996+G1000</f>
        <v>1019.6</v>
      </c>
      <c r="H995" s="643">
        <f>H996+H1000</f>
        <v>931.5</v>
      </c>
      <c r="I995" s="644">
        <f>I996+I1000</f>
        <v>931.5</v>
      </c>
    </row>
    <row r="996" spans="1:9" ht="38.25">
      <c r="A996" s="609">
        <v>979</v>
      </c>
      <c r="B996" s="624" t="s">
        <v>259</v>
      </c>
      <c r="C996" s="618" t="s">
        <v>387</v>
      </c>
      <c r="D996" s="618" t="s">
        <v>180</v>
      </c>
      <c r="E996" s="618"/>
      <c r="F996" s="618"/>
      <c r="G996" s="643">
        <f>G997</f>
        <v>948.7</v>
      </c>
      <c r="H996" s="643">
        <f aca="true" t="shared" si="175" ref="H996:I998">H997</f>
        <v>858.5</v>
      </c>
      <c r="I996" s="644">
        <f t="shared" si="175"/>
        <v>858.5</v>
      </c>
    </row>
    <row r="997" spans="1:9" ht="12.75">
      <c r="A997" s="609">
        <v>980</v>
      </c>
      <c r="B997" s="624" t="s">
        <v>214</v>
      </c>
      <c r="C997" s="618" t="s">
        <v>387</v>
      </c>
      <c r="D997" s="618" t="s">
        <v>129</v>
      </c>
      <c r="E997" s="618"/>
      <c r="F997" s="618"/>
      <c r="G997" s="643">
        <f>G998</f>
        <v>948.7</v>
      </c>
      <c r="H997" s="643">
        <f t="shared" si="175"/>
        <v>858.5</v>
      </c>
      <c r="I997" s="644">
        <f t="shared" si="175"/>
        <v>858.5</v>
      </c>
    </row>
    <row r="998" spans="1:9" ht="18" customHeight="1">
      <c r="A998" s="609">
        <v>981</v>
      </c>
      <c r="B998" s="624" t="s">
        <v>42</v>
      </c>
      <c r="C998" s="618" t="s">
        <v>387</v>
      </c>
      <c r="D998" s="618" t="s">
        <v>129</v>
      </c>
      <c r="E998" s="618" t="s">
        <v>11</v>
      </c>
      <c r="F998" s="618" t="s">
        <v>8</v>
      </c>
      <c r="G998" s="643">
        <f>G999</f>
        <v>948.7</v>
      </c>
      <c r="H998" s="643">
        <f t="shared" si="175"/>
        <v>858.5</v>
      </c>
      <c r="I998" s="644">
        <f t="shared" si="175"/>
        <v>858.5</v>
      </c>
    </row>
    <row r="999" spans="1:9" ht="12.75">
      <c r="A999" s="609">
        <v>982</v>
      </c>
      <c r="B999" s="626" t="s">
        <v>27</v>
      </c>
      <c r="C999" s="618" t="s">
        <v>387</v>
      </c>
      <c r="D999" s="618" t="s">
        <v>129</v>
      </c>
      <c r="E999" s="618" t="s">
        <v>11</v>
      </c>
      <c r="F999" s="618" t="s">
        <v>70</v>
      </c>
      <c r="G999" s="643">
        <v>948.7</v>
      </c>
      <c r="H999" s="643">
        <v>858.5</v>
      </c>
      <c r="I999" s="644">
        <v>858.5</v>
      </c>
    </row>
    <row r="1000" spans="1:9" ht="25.5">
      <c r="A1000" s="609">
        <v>983</v>
      </c>
      <c r="B1000" s="621" t="s">
        <v>559</v>
      </c>
      <c r="C1000" s="618" t="s">
        <v>387</v>
      </c>
      <c r="D1000" s="618" t="s">
        <v>193</v>
      </c>
      <c r="E1000" s="618"/>
      <c r="F1000" s="618"/>
      <c r="G1000" s="643">
        <f>G1001</f>
        <v>70.9</v>
      </c>
      <c r="H1000" s="643">
        <f aca="true" t="shared" si="176" ref="H1000:I1002">H1001</f>
        <v>73</v>
      </c>
      <c r="I1000" s="644">
        <f t="shared" si="176"/>
        <v>73</v>
      </c>
    </row>
    <row r="1001" spans="1:9" ht="25.5">
      <c r="A1001" s="609">
        <v>984</v>
      </c>
      <c r="B1001" s="621" t="s">
        <v>207</v>
      </c>
      <c r="C1001" s="618" t="s">
        <v>387</v>
      </c>
      <c r="D1001" s="618" t="s">
        <v>194</v>
      </c>
      <c r="E1001" s="618"/>
      <c r="F1001" s="618"/>
      <c r="G1001" s="643">
        <f>G1002</f>
        <v>70.9</v>
      </c>
      <c r="H1001" s="643">
        <f t="shared" si="176"/>
        <v>73</v>
      </c>
      <c r="I1001" s="644">
        <f t="shared" si="176"/>
        <v>73</v>
      </c>
    </row>
    <row r="1002" spans="1:9" ht="12.75">
      <c r="A1002" s="609">
        <v>985</v>
      </c>
      <c r="B1002" s="624" t="s">
        <v>42</v>
      </c>
      <c r="C1002" s="618" t="s">
        <v>387</v>
      </c>
      <c r="D1002" s="618" t="s">
        <v>194</v>
      </c>
      <c r="E1002" s="618" t="s">
        <v>11</v>
      </c>
      <c r="F1002" s="618" t="s">
        <v>8</v>
      </c>
      <c r="G1002" s="643">
        <f>G1003</f>
        <v>70.9</v>
      </c>
      <c r="H1002" s="643">
        <f t="shared" si="176"/>
        <v>73</v>
      </c>
      <c r="I1002" s="644">
        <f t="shared" si="176"/>
        <v>73</v>
      </c>
    </row>
    <row r="1003" spans="1:9" ht="12.75">
      <c r="A1003" s="609">
        <v>986</v>
      </c>
      <c r="B1003" s="626" t="s">
        <v>27</v>
      </c>
      <c r="C1003" s="618" t="s">
        <v>387</v>
      </c>
      <c r="D1003" s="618" t="s">
        <v>194</v>
      </c>
      <c r="E1003" s="618" t="s">
        <v>11</v>
      </c>
      <c r="F1003" s="618" t="s">
        <v>70</v>
      </c>
      <c r="G1003" s="643">
        <v>70.9</v>
      </c>
      <c r="H1003" s="643">
        <v>73</v>
      </c>
      <c r="I1003" s="644">
        <v>73</v>
      </c>
    </row>
    <row r="1004" spans="1:9" ht="51">
      <c r="A1004" s="609">
        <v>987</v>
      </c>
      <c r="B1004" s="625" t="s">
        <v>864</v>
      </c>
      <c r="C1004" s="617" t="s">
        <v>519</v>
      </c>
      <c r="D1004" s="617"/>
      <c r="E1004" s="618"/>
      <c r="F1004" s="618"/>
      <c r="G1004" s="619">
        <f>G1005+G1009</f>
        <v>3534.3</v>
      </c>
      <c r="H1004" s="643">
        <f>H1005+H1009</f>
        <v>3270.1</v>
      </c>
      <c r="I1004" s="644">
        <f>I1005+I1009</f>
        <v>3270.1</v>
      </c>
    </row>
    <row r="1005" spans="1:9" ht="38.25">
      <c r="A1005" s="609">
        <v>988</v>
      </c>
      <c r="B1005" s="621" t="s">
        <v>191</v>
      </c>
      <c r="C1005" s="617" t="s">
        <v>519</v>
      </c>
      <c r="D1005" s="617" t="s">
        <v>180</v>
      </c>
      <c r="E1005" s="618"/>
      <c r="F1005" s="618"/>
      <c r="G1005" s="619">
        <f>G1006</f>
        <v>3034.3</v>
      </c>
      <c r="H1005" s="643">
        <f aca="true" t="shared" si="177" ref="H1005:I1007">H1006</f>
        <v>2770.1</v>
      </c>
      <c r="I1005" s="644">
        <f t="shared" si="177"/>
        <v>2770.1</v>
      </c>
    </row>
    <row r="1006" spans="1:9" ht="12.75">
      <c r="A1006" s="609">
        <v>989</v>
      </c>
      <c r="B1006" s="624" t="s">
        <v>214</v>
      </c>
      <c r="C1006" s="617" t="s">
        <v>519</v>
      </c>
      <c r="D1006" s="617" t="s">
        <v>129</v>
      </c>
      <c r="E1006" s="618"/>
      <c r="F1006" s="618"/>
      <c r="G1006" s="619">
        <f>G1007</f>
        <v>3034.3</v>
      </c>
      <c r="H1006" s="643">
        <f t="shared" si="177"/>
        <v>2770.1</v>
      </c>
      <c r="I1006" s="644">
        <f t="shared" si="177"/>
        <v>2770.1</v>
      </c>
    </row>
    <row r="1007" spans="1:9" ht="12.75">
      <c r="A1007" s="609">
        <v>990</v>
      </c>
      <c r="B1007" s="624" t="s">
        <v>56</v>
      </c>
      <c r="C1007" s="617" t="s">
        <v>519</v>
      </c>
      <c r="D1007" s="617" t="s">
        <v>129</v>
      </c>
      <c r="E1007" s="618" t="s">
        <v>113</v>
      </c>
      <c r="F1007" s="618" t="s">
        <v>8</v>
      </c>
      <c r="G1007" s="619">
        <f>G1008</f>
        <v>3034.3</v>
      </c>
      <c r="H1007" s="643">
        <f t="shared" si="177"/>
        <v>2770.1</v>
      </c>
      <c r="I1007" s="644">
        <f t="shared" si="177"/>
        <v>2770.1</v>
      </c>
    </row>
    <row r="1008" spans="1:9" ht="12.75">
      <c r="A1008" s="609">
        <v>991</v>
      </c>
      <c r="B1008" s="616" t="s">
        <v>61</v>
      </c>
      <c r="C1008" s="617" t="s">
        <v>519</v>
      </c>
      <c r="D1008" s="617" t="s">
        <v>129</v>
      </c>
      <c r="E1008" s="618" t="s">
        <v>113</v>
      </c>
      <c r="F1008" s="618" t="s">
        <v>115</v>
      </c>
      <c r="G1008" s="619">
        <v>3034.3</v>
      </c>
      <c r="H1008" s="619">
        <v>2770.1</v>
      </c>
      <c r="I1008" s="620">
        <v>2770.1</v>
      </c>
    </row>
    <row r="1009" spans="1:9" ht="25.5">
      <c r="A1009" s="609">
        <v>992</v>
      </c>
      <c r="B1009" s="621" t="s">
        <v>559</v>
      </c>
      <c r="C1009" s="617" t="s">
        <v>519</v>
      </c>
      <c r="D1009" s="617" t="s">
        <v>193</v>
      </c>
      <c r="E1009" s="618"/>
      <c r="F1009" s="618"/>
      <c r="G1009" s="619">
        <f>G1010</f>
        <v>500</v>
      </c>
      <c r="H1009" s="643">
        <f aca="true" t="shared" si="178" ref="H1009:I1011">H1010</f>
        <v>500</v>
      </c>
      <c r="I1009" s="644">
        <f t="shared" si="178"/>
        <v>500</v>
      </c>
    </row>
    <row r="1010" spans="1:9" ht="25.5">
      <c r="A1010" s="609">
        <v>993</v>
      </c>
      <c r="B1010" s="621" t="s">
        <v>207</v>
      </c>
      <c r="C1010" s="617" t="s">
        <v>519</v>
      </c>
      <c r="D1010" s="617" t="s">
        <v>194</v>
      </c>
      <c r="E1010" s="618"/>
      <c r="F1010" s="618"/>
      <c r="G1010" s="619">
        <f>G1011</f>
        <v>500</v>
      </c>
      <c r="H1010" s="643">
        <f t="shared" si="178"/>
        <v>500</v>
      </c>
      <c r="I1010" s="644">
        <f t="shared" si="178"/>
        <v>500</v>
      </c>
    </row>
    <row r="1011" spans="1:9" ht="12.75">
      <c r="A1011" s="609">
        <v>994</v>
      </c>
      <c r="B1011" s="624" t="s">
        <v>56</v>
      </c>
      <c r="C1011" s="617" t="s">
        <v>519</v>
      </c>
      <c r="D1011" s="617" t="s">
        <v>194</v>
      </c>
      <c r="E1011" s="618" t="s">
        <v>113</v>
      </c>
      <c r="F1011" s="618" t="s">
        <v>8</v>
      </c>
      <c r="G1011" s="619">
        <f>G1012</f>
        <v>500</v>
      </c>
      <c r="H1011" s="643">
        <f t="shared" si="178"/>
        <v>500</v>
      </c>
      <c r="I1011" s="644">
        <f t="shared" si="178"/>
        <v>500</v>
      </c>
    </row>
    <row r="1012" spans="1:9" ht="12.75">
      <c r="A1012" s="609">
        <v>995</v>
      </c>
      <c r="B1012" s="616" t="s">
        <v>61</v>
      </c>
      <c r="C1012" s="617" t="s">
        <v>519</v>
      </c>
      <c r="D1012" s="617" t="s">
        <v>194</v>
      </c>
      <c r="E1012" s="618" t="s">
        <v>113</v>
      </c>
      <c r="F1012" s="618" t="s">
        <v>115</v>
      </c>
      <c r="G1012" s="619">
        <v>500</v>
      </c>
      <c r="H1012" s="619">
        <v>500</v>
      </c>
      <c r="I1012" s="620">
        <v>500</v>
      </c>
    </row>
    <row r="1013" spans="1:9" ht="63.75">
      <c r="A1013" s="609">
        <v>996</v>
      </c>
      <c r="B1013" s="624" t="s">
        <v>1066</v>
      </c>
      <c r="C1013" s="618" t="s">
        <v>1065</v>
      </c>
      <c r="D1013" s="618"/>
      <c r="E1013" s="618"/>
      <c r="F1013" s="618"/>
      <c r="G1013" s="643">
        <f>G1014</f>
        <v>82.79</v>
      </c>
      <c r="H1013" s="643">
        <f aca="true" t="shared" si="179" ref="H1013:I1016">H1014</f>
        <v>0</v>
      </c>
      <c r="I1013" s="644">
        <f t="shared" si="179"/>
        <v>0</v>
      </c>
    </row>
    <row r="1014" spans="1:9" ht="25.5">
      <c r="A1014" s="609">
        <v>997</v>
      </c>
      <c r="B1014" s="621" t="s">
        <v>559</v>
      </c>
      <c r="C1014" s="618" t="s">
        <v>1065</v>
      </c>
      <c r="D1014" s="618" t="s">
        <v>193</v>
      </c>
      <c r="E1014" s="618"/>
      <c r="F1014" s="618"/>
      <c r="G1014" s="643">
        <f>G1015</f>
        <v>82.79</v>
      </c>
      <c r="H1014" s="643">
        <f t="shared" si="179"/>
        <v>0</v>
      </c>
      <c r="I1014" s="644">
        <f t="shared" si="179"/>
        <v>0</v>
      </c>
    </row>
    <row r="1015" spans="1:9" ht="25.5">
      <c r="A1015" s="609">
        <v>998</v>
      </c>
      <c r="B1015" s="621" t="s">
        <v>207</v>
      </c>
      <c r="C1015" s="618" t="s">
        <v>1065</v>
      </c>
      <c r="D1015" s="618" t="s">
        <v>194</v>
      </c>
      <c r="E1015" s="618"/>
      <c r="F1015" s="618"/>
      <c r="G1015" s="643">
        <f>G1016</f>
        <v>82.79</v>
      </c>
      <c r="H1015" s="643">
        <f t="shared" si="179"/>
        <v>0</v>
      </c>
      <c r="I1015" s="644">
        <f t="shared" si="179"/>
        <v>0</v>
      </c>
    </row>
    <row r="1016" spans="1:9" ht="12.75">
      <c r="A1016" s="609">
        <v>999</v>
      </c>
      <c r="B1016" s="624" t="s">
        <v>225</v>
      </c>
      <c r="C1016" s="618" t="s">
        <v>1065</v>
      </c>
      <c r="D1016" s="618" t="s">
        <v>194</v>
      </c>
      <c r="E1016" s="618" t="s">
        <v>115</v>
      </c>
      <c r="F1016" s="618" t="s">
        <v>8</v>
      </c>
      <c r="G1016" s="643">
        <f>G1017</f>
        <v>82.79</v>
      </c>
      <c r="H1016" s="643">
        <f t="shared" si="179"/>
        <v>0</v>
      </c>
      <c r="I1016" s="644">
        <f t="shared" si="179"/>
        <v>0</v>
      </c>
    </row>
    <row r="1017" spans="1:9" ht="12.75">
      <c r="A1017" s="609">
        <v>1000</v>
      </c>
      <c r="B1017" s="624" t="s">
        <v>28</v>
      </c>
      <c r="C1017" s="618" t="s">
        <v>1065</v>
      </c>
      <c r="D1017" s="618" t="s">
        <v>194</v>
      </c>
      <c r="E1017" s="618" t="s">
        <v>115</v>
      </c>
      <c r="F1017" s="618" t="s">
        <v>115</v>
      </c>
      <c r="G1017" s="643">
        <v>82.79</v>
      </c>
      <c r="H1017" s="643">
        <v>0</v>
      </c>
      <c r="I1017" s="644">
        <v>0</v>
      </c>
    </row>
    <row r="1018" spans="1:9" ht="38.25">
      <c r="A1018" s="609">
        <v>1001</v>
      </c>
      <c r="B1018" s="624" t="s">
        <v>865</v>
      </c>
      <c r="C1018" s="618" t="s">
        <v>523</v>
      </c>
      <c r="D1018" s="618"/>
      <c r="E1018" s="618"/>
      <c r="F1018" s="618"/>
      <c r="G1018" s="643">
        <f>G1019</f>
        <v>10.908</v>
      </c>
      <c r="H1018" s="643">
        <f aca="true" t="shared" si="180" ref="H1018:I1021">H1019</f>
        <v>10.259</v>
      </c>
      <c r="I1018" s="644">
        <f t="shared" si="180"/>
        <v>10.259</v>
      </c>
    </row>
    <row r="1019" spans="1:9" ht="25.5">
      <c r="A1019" s="609">
        <v>1002</v>
      </c>
      <c r="B1019" s="621" t="s">
        <v>559</v>
      </c>
      <c r="C1019" s="618" t="s">
        <v>523</v>
      </c>
      <c r="D1019" s="618" t="s">
        <v>193</v>
      </c>
      <c r="E1019" s="618"/>
      <c r="F1019" s="618"/>
      <c r="G1019" s="643">
        <f>G1020</f>
        <v>10.908</v>
      </c>
      <c r="H1019" s="643">
        <f t="shared" si="180"/>
        <v>10.259</v>
      </c>
      <c r="I1019" s="644">
        <f t="shared" si="180"/>
        <v>10.259</v>
      </c>
    </row>
    <row r="1020" spans="1:9" ht="25.5">
      <c r="A1020" s="609">
        <v>1003</v>
      </c>
      <c r="B1020" s="621" t="s">
        <v>207</v>
      </c>
      <c r="C1020" s="618" t="s">
        <v>523</v>
      </c>
      <c r="D1020" s="618" t="s">
        <v>194</v>
      </c>
      <c r="E1020" s="618"/>
      <c r="F1020" s="618"/>
      <c r="G1020" s="643">
        <f>G1021</f>
        <v>10.908</v>
      </c>
      <c r="H1020" s="643">
        <f t="shared" si="180"/>
        <v>10.259</v>
      </c>
      <c r="I1020" s="644">
        <f t="shared" si="180"/>
        <v>10.259</v>
      </c>
    </row>
    <row r="1021" spans="1:9" ht="12.75">
      <c r="A1021" s="609">
        <v>1004</v>
      </c>
      <c r="B1021" s="624" t="s">
        <v>225</v>
      </c>
      <c r="C1021" s="618" t="s">
        <v>523</v>
      </c>
      <c r="D1021" s="618" t="s">
        <v>194</v>
      </c>
      <c r="E1021" s="618" t="s">
        <v>115</v>
      </c>
      <c r="F1021" s="618" t="s">
        <v>8</v>
      </c>
      <c r="G1021" s="643">
        <f>G1022</f>
        <v>10.908</v>
      </c>
      <c r="H1021" s="643">
        <f t="shared" si="180"/>
        <v>10.259</v>
      </c>
      <c r="I1021" s="644">
        <f t="shared" si="180"/>
        <v>10.259</v>
      </c>
    </row>
    <row r="1022" spans="1:9" ht="12.75">
      <c r="A1022" s="609">
        <v>1005</v>
      </c>
      <c r="B1022" s="624" t="s">
        <v>28</v>
      </c>
      <c r="C1022" s="618" t="s">
        <v>523</v>
      </c>
      <c r="D1022" s="618" t="s">
        <v>194</v>
      </c>
      <c r="E1022" s="618" t="s">
        <v>115</v>
      </c>
      <c r="F1022" s="618" t="s">
        <v>115</v>
      </c>
      <c r="G1022" s="643">
        <v>10.908</v>
      </c>
      <c r="H1022" s="643">
        <v>10.259</v>
      </c>
      <c r="I1022" s="644">
        <v>10.259</v>
      </c>
    </row>
    <row r="1023" spans="1:9" ht="51">
      <c r="A1023" s="609">
        <v>1006</v>
      </c>
      <c r="B1023" s="655" t="s">
        <v>564</v>
      </c>
      <c r="C1023" s="618" t="s">
        <v>388</v>
      </c>
      <c r="D1023" s="618"/>
      <c r="E1023" s="618"/>
      <c r="F1023" s="618"/>
      <c r="G1023" s="643">
        <f>G1024+G1028</f>
        <v>1879.3</v>
      </c>
      <c r="H1023" s="643">
        <f>H1024+H1028</f>
        <v>1869.1</v>
      </c>
      <c r="I1023" s="644">
        <f>I1024+I1028</f>
        <v>1869.1</v>
      </c>
    </row>
    <row r="1024" spans="1:9" ht="38.25">
      <c r="A1024" s="609">
        <v>1007</v>
      </c>
      <c r="B1024" s="624" t="s">
        <v>259</v>
      </c>
      <c r="C1024" s="618" t="s">
        <v>388</v>
      </c>
      <c r="D1024" s="618" t="s">
        <v>180</v>
      </c>
      <c r="E1024" s="618"/>
      <c r="F1024" s="618"/>
      <c r="G1024" s="643">
        <f>G1025</f>
        <v>1818.3</v>
      </c>
      <c r="H1024" s="643">
        <f aca="true" t="shared" si="181" ref="H1024:I1026">H1025</f>
        <v>1808.1</v>
      </c>
      <c r="I1024" s="644">
        <f t="shared" si="181"/>
        <v>1808.1</v>
      </c>
    </row>
    <row r="1025" spans="1:9" ht="12.75">
      <c r="A1025" s="609">
        <v>1008</v>
      </c>
      <c r="B1025" s="624" t="s">
        <v>214</v>
      </c>
      <c r="C1025" s="618" t="s">
        <v>388</v>
      </c>
      <c r="D1025" s="618" t="s">
        <v>129</v>
      </c>
      <c r="E1025" s="618"/>
      <c r="F1025" s="618"/>
      <c r="G1025" s="643">
        <f>G1026</f>
        <v>1818.3</v>
      </c>
      <c r="H1025" s="643">
        <f t="shared" si="181"/>
        <v>1808.1</v>
      </c>
      <c r="I1025" s="644">
        <f t="shared" si="181"/>
        <v>1808.1</v>
      </c>
    </row>
    <row r="1026" spans="1:9" ht="12.75">
      <c r="A1026" s="609">
        <v>1009</v>
      </c>
      <c r="B1026" s="624" t="s">
        <v>42</v>
      </c>
      <c r="C1026" s="618" t="s">
        <v>388</v>
      </c>
      <c r="D1026" s="618" t="s">
        <v>129</v>
      </c>
      <c r="E1026" s="618" t="s">
        <v>11</v>
      </c>
      <c r="F1026" s="618" t="s">
        <v>8</v>
      </c>
      <c r="G1026" s="643">
        <f>G1027</f>
        <v>1818.3</v>
      </c>
      <c r="H1026" s="643">
        <f t="shared" si="181"/>
        <v>1808.1</v>
      </c>
      <c r="I1026" s="644">
        <f t="shared" si="181"/>
        <v>1808.1</v>
      </c>
    </row>
    <row r="1027" spans="1:9" ht="12.75">
      <c r="A1027" s="609">
        <v>1010</v>
      </c>
      <c r="B1027" s="626" t="s">
        <v>27</v>
      </c>
      <c r="C1027" s="618" t="s">
        <v>388</v>
      </c>
      <c r="D1027" s="618" t="s">
        <v>129</v>
      </c>
      <c r="E1027" s="618" t="s">
        <v>11</v>
      </c>
      <c r="F1027" s="618" t="s">
        <v>70</v>
      </c>
      <c r="G1027" s="643">
        <v>1818.3</v>
      </c>
      <c r="H1027" s="643">
        <v>1808.1</v>
      </c>
      <c r="I1027" s="644">
        <v>1808.1</v>
      </c>
    </row>
    <row r="1028" spans="1:9" ht="25.5">
      <c r="A1028" s="609">
        <v>1011</v>
      </c>
      <c r="B1028" s="621" t="s">
        <v>559</v>
      </c>
      <c r="C1028" s="618" t="s">
        <v>388</v>
      </c>
      <c r="D1028" s="618" t="s">
        <v>193</v>
      </c>
      <c r="E1028" s="618"/>
      <c r="F1028" s="618"/>
      <c r="G1028" s="643">
        <f>G1029</f>
        <v>61</v>
      </c>
      <c r="H1028" s="643">
        <f aca="true" t="shared" si="182" ref="H1028:I1030">H1029</f>
        <v>61</v>
      </c>
      <c r="I1028" s="644">
        <f t="shared" si="182"/>
        <v>61</v>
      </c>
    </row>
    <row r="1029" spans="1:9" ht="25.5">
      <c r="A1029" s="609">
        <v>1012</v>
      </c>
      <c r="B1029" s="621" t="s">
        <v>207</v>
      </c>
      <c r="C1029" s="618" t="s">
        <v>388</v>
      </c>
      <c r="D1029" s="618" t="s">
        <v>194</v>
      </c>
      <c r="E1029" s="618"/>
      <c r="F1029" s="618"/>
      <c r="G1029" s="643">
        <f>G1030</f>
        <v>61</v>
      </c>
      <c r="H1029" s="643">
        <f t="shared" si="182"/>
        <v>61</v>
      </c>
      <c r="I1029" s="644">
        <f t="shared" si="182"/>
        <v>61</v>
      </c>
    </row>
    <row r="1030" spans="1:9" ht="12.75">
      <c r="A1030" s="609">
        <v>1013</v>
      </c>
      <c r="B1030" s="624" t="s">
        <v>42</v>
      </c>
      <c r="C1030" s="618" t="s">
        <v>388</v>
      </c>
      <c r="D1030" s="618" t="s">
        <v>194</v>
      </c>
      <c r="E1030" s="618" t="s">
        <v>11</v>
      </c>
      <c r="F1030" s="618" t="s">
        <v>8</v>
      </c>
      <c r="G1030" s="643">
        <f>G1031</f>
        <v>61</v>
      </c>
      <c r="H1030" s="643">
        <f t="shared" si="182"/>
        <v>61</v>
      </c>
      <c r="I1030" s="644">
        <f t="shared" si="182"/>
        <v>61</v>
      </c>
    </row>
    <row r="1031" spans="1:9" ht="12.75">
      <c r="A1031" s="609">
        <v>1014</v>
      </c>
      <c r="B1031" s="626" t="s">
        <v>27</v>
      </c>
      <c r="C1031" s="618" t="s">
        <v>388</v>
      </c>
      <c r="D1031" s="618" t="s">
        <v>194</v>
      </c>
      <c r="E1031" s="618" t="s">
        <v>11</v>
      </c>
      <c r="F1031" s="618" t="s">
        <v>70</v>
      </c>
      <c r="G1031" s="643">
        <v>61</v>
      </c>
      <c r="H1031" s="643">
        <v>61</v>
      </c>
      <c r="I1031" s="644">
        <v>61</v>
      </c>
    </row>
    <row r="1032" spans="1:9" ht="51">
      <c r="A1032" s="609">
        <v>1015</v>
      </c>
      <c r="B1032" s="539" t="s">
        <v>342</v>
      </c>
      <c r="C1032" s="618" t="s">
        <v>346</v>
      </c>
      <c r="D1032" s="618"/>
      <c r="E1032" s="618"/>
      <c r="F1032" s="629"/>
      <c r="G1032" s="643">
        <f>G1033+G1069+G1109</f>
        <v>1342.8250799999998</v>
      </c>
      <c r="H1032" s="643">
        <f>H1033+H1069+H1109</f>
        <v>405.632</v>
      </c>
      <c r="I1032" s="644">
        <f>I1033+I1069+I1109</f>
        <v>405.632</v>
      </c>
    </row>
    <row r="1033" spans="1:9" ht="38.25">
      <c r="A1033" s="609">
        <v>1016</v>
      </c>
      <c r="B1033" s="624" t="s">
        <v>664</v>
      </c>
      <c r="C1033" s="618" t="s">
        <v>665</v>
      </c>
      <c r="D1033" s="618"/>
      <c r="E1033" s="618"/>
      <c r="F1033" s="653"/>
      <c r="G1033" s="622">
        <f>G1034+G1039+G1044+G1049+G1054+G1059+G1064</f>
        <v>163.7211</v>
      </c>
      <c r="H1033" s="622">
        <f>H1034+H1039+H1044+H1049+H1054+H1059+H1064</f>
        <v>0</v>
      </c>
      <c r="I1033" s="623">
        <f>I1034+I1039+I1044+I1049+I1054+I1059+I1064</f>
        <v>0</v>
      </c>
    </row>
    <row r="1034" spans="1:9" ht="38.25">
      <c r="A1034" s="609">
        <v>1017</v>
      </c>
      <c r="B1034" s="624" t="s">
        <v>666</v>
      </c>
      <c r="C1034" s="618" t="s">
        <v>667</v>
      </c>
      <c r="D1034" s="618"/>
      <c r="E1034" s="618"/>
      <c r="F1034" s="653"/>
      <c r="G1034" s="622">
        <f>G1035</f>
        <v>10</v>
      </c>
      <c r="H1034" s="643">
        <f aca="true" t="shared" si="183" ref="H1034:I1037">H1035</f>
        <v>0</v>
      </c>
      <c r="I1034" s="644">
        <f t="shared" si="183"/>
        <v>0</v>
      </c>
    </row>
    <row r="1035" spans="1:9" ht="38.25">
      <c r="A1035" s="609">
        <v>1018</v>
      </c>
      <c r="B1035" s="626" t="s">
        <v>191</v>
      </c>
      <c r="C1035" s="618" t="s">
        <v>667</v>
      </c>
      <c r="D1035" s="618" t="s">
        <v>180</v>
      </c>
      <c r="E1035" s="618"/>
      <c r="F1035" s="653"/>
      <c r="G1035" s="622">
        <f>G1036</f>
        <v>10</v>
      </c>
      <c r="H1035" s="643">
        <f t="shared" si="183"/>
        <v>0</v>
      </c>
      <c r="I1035" s="644">
        <f t="shared" si="183"/>
        <v>0</v>
      </c>
    </row>
    <row r="1036" spans="1:9" ht="12.75">
      <c r="A1036" s="609">
        <v>1019</v>
      </c>
      <c r="B1036" s="624" t="s">
        <v>214</v>
      </c>
      <c r="C1036" s="618" t="s">
        <v>667</v>
      </c>
      <c r="D1036" s="618" t="s">
        <v>129</v>
      </c>
      <c r="E1036" s="618"/>
      <c r="F1036" s="653"/>
      <c r="G1036" s="622">
        <f>G1037</f>
        <v>10</v>
      </c>
      <c r="H1036" s="643">
        <f t="shared" si="183"/>
        <v>0</v>
      </c>
      <c r="I1036" s="644">
        <f t="shared" si="183"/>
        <v>0</v>
      </c>
    </row>
    <row r="1037" spans="1:9" ht="12.75">
      <c r="A1037" s="609">
        <v>1020</v>
      </c>
      <c r="B1037" s="624" t="s">
        <v>42</v>
      </c>
      <c r="C1037" s="618" t="s">
        <v>667</v>
      </c>
      <c r="D1037" s="618" t="s">
        <v>129</v>
      </c>
      <c r="E1037" s="618" t="s">
        <v>11</v>
      </c>
      <c r="F1037" s="618" t="s">
        <v>8</v>
      </c>
      <c r="G1037" s="622">
        <f>G1038</f>
        <v>10</v>
      </c>
      <c r="H1037" s="643">
        <f t="shared" si="183"/>
        <v>0</v>
      </c>
      <c r="I1037" s="644">
        <f t="shared" si="183"/>
        <v>0</v>
      </c>
    </row>
    <row r="1038" spans="1:9" ht="25.5">
      <c r="A1038" s="609">
        <v>1021</v>
      </c>
      <c r="B1038" s="624" t="s">
        <v>41</v>
      </c>
      <c r="C1038" s="618" t="s">
        <v>667</v>
      </c>
      <c r="D1038" s="618" t="s">
        <v>129</v>
      </c>
      <c r="E1038" s="618" t="s">
        <v>11</v>
      </c>
      <c r="F1038" s="618" t="s">
        <v>107</v>
      </c>
      <c r="G1038" s="622">
        <v>10</v>
      </c>
      <c r="H1038" s="643">
        <v>0</v>
      </c>
      <c r="I1038" s="644"/>
    </row>
    <row r="1039" spans="1:9" ht="38.25">
      <c r="A1039" s="609">
        <v>1022</v>
      </c>
      <c r="B1039" s="624" t="s">
        <v>668</v>
      </c>
      <c r="C1039" s="618" t="s">
        <v>669</v>
      </c>
      <c r="D1039" s="618"/>
      <c r="E1039" s="618"/>
      <c r="F1039" s="653"/>
      <c r="G1039" s="622">
        <f>G1040</f>
        <v>10</v>
      </c>
      <c r="H1039" s="643">
        <f aca="true" t="shared" si="184" ref="H1039:I1042">H1040</f>
        <v>0</v>
      </c>
      <c r="I1039" s="644">
        <f t="shared" si="184"/>
        <v>0</v>
      </c>
    </row>
    <row r="1040" spans="1:9" ht="38.25">
      <c r="A1040" s="609">
        <v>1023</v>
      </c>
      <c r="B1040" s="626" t="s">
        <v>191</v>
      </c>
      <c r="C1040" s="618" t="s">
        <v>669</v>
      </c>
      <c r="D1040" s="618" t="s">
        <v>180</v>
      </c>
      <c r="E1040" s="618"/>
      <c r="F1040" s="653"/>
      <c r="G1040" s="622">
        <f>G1041</f>
        <v>10</v>
      </c>
      <c r="H1040" s="643">
        <f t="shared" si="184"/>
        <v>0</v>
      </c>
      <c r="I1040" s="644">
        <f t="shared" si="184"/>
        <v>0</v>
      </c>
    </row>
    <row r="1041" spans="1:9" ht="12.75">
      <c r="A1041" s="609">
        <v>1024</v>
      </c>
      <c r="B1041" s="624" t="s">
        <v>214</v>
      </c>
      <c r="C1041" s="618" t="s">
        <v>669</v>
      </c>
      <c r="D1041" s="618" t="s">
        <v>129</v>
      </c>
      <c r="E1041" s="618"/>
      <c r="F1041" s="653"/>
      <c r="G1041" s="622">
        <f>G1042</f>
        <v>10</v>
      </c>
      <c r="H1041" s="643">
        <f t="shared" si="184"/>
        <v>0</v>
      </c>
      <c r="I1041" s="644">
        <f t="shared" si="184"/>
        <v>0</v>
      </c>
    </row>
    <row r="1042" spans="1:9" ht="12.75">
      <c r="A1042" s="609">
        <v>1025</v>
      </c>
      <c r="B1042" s="624" t="s">
        <v>42</v>
      </c>
      <c r="C1042" s="618" t="s">
        <v>669</v>
      </c>
      <c r="D1042" s="618" t="s">
        <v>129</v>
      </c>
      <c r="E1042" s="618" t="s">
        <v>11</v>
      </c>
      <c r="F1042" s="618" t="s">
        <v>8</v>
      </c>
      <c r="G1042" s="622">
        <f>G1043</f>
        <v>10</v>
      </c>
      <c r="H1042" s="643">
        <f t="shared" si="184"/>
        <v>0</v>
      </c>
      <c r="I1042" s="644">
        <f t="shared" si="184"/>
        <v>0</v>
      </c>
    </row>
    <row r="1043" spans="1:9" ht="25.5">
      <c r="A1043" s="609">
        <v>1026</v>
      </c>
      <c r="B1043" s="624" t="s">
        <v>41</v>
      </c>
      <c r="C1043" s="618" t="s">
        <v>669</v>
      </c>
      <c r="D1043" s="618" t="s">
        <v>129</v>
      </c>
      <c r="E1043" s="618" t="s">
        <v>11</v>
      </c>
      <c r="F1043" s="618" t="s">
        <v>107</v>
      </c>
      <c r="G1043" s="622">
        <v>10</v>
      </c>
      <c r="H1043" s="643">
        <v>0</v>
      </c>
      <c r="I1043" s="644">
        <v>0</v>
      </c>
    </row>
    <row r="1044" spans="1:9" ht="38.25">
      <c r="A1044" s="609">
        <v>1027</v>
      </c>
      <c r="B1044" s="624" t="s">
        <v>670</v>
      </c>
      <c r="C1044" s="618" t="s">
        <v>671</v>
      </c>
      <c r="D1044" s="618"/>
      <c r="E1044" s="618"/>
      <c r="F1044" s="653"/>
      <c r="G1044" s="622">
        <f>G1045</f>
        <v>10</v>
      </c>
      <c r="H1044" s="643">
        <f aca="true" t="shared" si="185" ref="H1044:I1047">H1045</f>
        <v>0</v>
      </c>
      <c r="I1044" s="644">
        <f t="shared" si="185"/>
        <v>0</v>
      </c>
    </row>
    <row r="1045" spans="1:9" ht="38.25">
      <c r="A1045" s="609">
        <v>1028</v>
      </c>
      <c r="B1045" s="626" t="s">
        <v>191</v>
      </c>
      <c r="C1045" s="618" t="s">
        <v>671</v>
      </c>
      <c r="D1045" s="618" t="s">
        <v>180</v>
      </c>
      <c r="E1045" s="618"/>
      <c r="F1045" s="653"/>
      <c r="G1045" s="622">
        <f>G1046</f>
        <v>10</v>
      </c>
      <c r="H1045" s="643">
        <f t="shared" si="185"/>
        <v>0</v>
      </c>
      <c r="I1045" s="644">
        <f t="shared" si="185"/>
        <v>0</v>
      </c>
    </row>
    <row r="1046" spans="1:9" ht="12.75">
      <c r="A1046" s="609">
        <v>1029</v>
      </c>
      <c r="B1046" s="624" t="s">
        <v>214</v>
      </c>
      <c r="C1046" s="618" t="s">
        <v>671</v>
      </c>
      <c r="D1046" s="618" t="s">
        <v>129</v>
      </c>
      <c r="E1046" s="618"/>
      <c r="F1046" s="653"/>
      <c r="G1046" s="622">
        <f>G1047</f>
        <v>10</v>
      </c>
      <c r="H1046" s="643">
        <f t="shared" si="185"/>
        <v>0</v>
      </c>
      <c r="I1046" s="644">
        <f t="shared" si="185"/>
        <v>0</v>
      </c>
    </row>
    <row r="1047" spans="1:9" ht="12.75">
      <c r="A1047" s="609">
        <v>1030</v>
      </c>
      <c r="B1047" s="624" t="s">
        <v>42</v>
      </c>
      <c r="C1047" s="618" t="s">
        <v>671</v>
      </c>
      <c r="D1047" s="618" t="s">
        <v>129</v>
      </c>
      <c r="E1047" s="618" t="s">
        <v>11</v>
      </c>
      <c r="F1047" s="618" t="s">
        <v>8</v>
      </c>
      <c r="G1047" s="622">
        <f>G1048</f>
        <v>10</v>
      </c>
      <c r="H1047" s="643">
        <f t="shared" si="185"/>
        <v>0</v>
      </c>
      <c r="I1047" s="644">
        <f t="shared" si="185"/>
        <v>0</v>
      </c>
    </row>
    <row r="1048" spans="1:9" ht="25.5">
      <c r="A1048" s="609">
        <v>1031</v>
      </c>
      <c r="B1048" s="624" t="s">
        <v>41</v>
      </c>
      <c r="C1048" s="618" t="s">
        <v>671</v>
      </c>
      <c r="D1048" s="618" t="s">
        <v>129</v>
      </c>
      <c r="E1048" s="618" t="s">
        <v>11</v>
      </c>
      <c r="F1048" s="618" t="s">
        <v>107</v>
      </c>
      <c r="G1048" s="622">
        <v>10</v>
      </c>
      <c r="H1048" s="643">
        <v>0</v>
      </c>
      <c r="I1048" s="644">
        <v>0</v>
      </c>
    </row>
    <row r="1049" spans="1:9" ht="38.25">
      <c r="A1049" s="609">
        <v>1032</v>
      </c>
      <c r="B1049" s="624" t="s">
        <v>672</v>
      </c>
      <c r="C1049" s="618" t="s">
        <v>673</v>
      </c>
      <c r="D1049" s="618"/>
      <c r="E1049" s="618"/>
      <c r="F1049" s="653"/>
      <c r="G1049" s="622">
        <f aca="true" t="shared" si="186" ref="G1049:I1050">G1050</f>
        <v>10</v>
      </c>
      <c r="H1049" s="622">
        <f t="shared" si="186"/>
        <v>0</v>
      </c>
      <c r="I1049" s="623">
        <f t="shared" si="186"/>
        <v>0</v>
      </c>
    </row>
    <row r="1050" spans="1:9" ht="38.25">
      <c r="A1050" s="609">
        <v>1033</v>
      </c>
      <c r="B1050" s="626" t="s">
        <v>191</v>
      </c>
      <c r="C1050" s="618" t="s">
        <v>673</v>
      </c>
      <c r="D1050" s="618" t="s">
        <v>180</v>
      </c>
      <c r="E1050" s="618"/>
      <c r="F1050" s="653"/>
      <c r="G1050" s="622">
        <f t="shared" si="186"/>
        <v>10</v>
      </c>
      <c r="H1050" s="622">
        <f t="shared" si="186"/>
        <v>0</v>
      </c>
      <c r="I1050" s="623">
        <f t="shared" si="186"/>
        <v>0</v>
      </c>
    </row>
    <row r="1051" spans="1:9" ht="12.75">
      <c r="A1051" s="609">
        <v>1034</v>
      </c>
      <c r="B1051" s="624" t="s">
        <v>214</v>
      </c>
      <c r="C1051" s="618" t="s">
        <v>673</v>
      </c>
      <c r="D1051" s="618" t="s">
        <v>129</v>
      </c>
      <c r="E1051" s="618"/>
      <c r="F1051" s="653"/>
      <c r="G1051" s="622">
        <v>10</v>
      </c>
      <c r="H1051" s="622">
        <f>H1052</f>
        <v>0</v>
      </c>
      <c r="I1051" s="623">
        <f>I1052</f>
        <v>0</v>
      </c>
    </row>
    <row r="1052" spans="1:9" ht="12.75">
      <c r="A1052" s="609">
        <v>1035</v>
      </c>
      <c r="B1052" s="624" t="s">
        <v>42</v>
      </c>
      <c r="C1052" s="618" t="s">
        <v>673</v>
      </c>
      <c r="D1052" s="618" t="s">
        <v>129</v>
      </c>
      <c r="E1052" s="618" t="s">
        <v>11</v>
      </c>
      <c r="F1052" s="618" t="s">
        <v>8</v>
      </c>
      <c r="G1052" s="622">
        <f>G1053</f>
        <v>10</v>
      </c>
      <c r="H1052" s="643">
        <f>H1053</f>
        <v>0</v>
      </c>
      <c r="I1052" s="644">
        <f>I1053</f>
        <v>0</v>
      </c>
    </row>
    <row r="1053" spans="1:9" ht="25.5">
      <c r="A1053" s="609">
        <v>1036</v>
      </c>
      <c r="B1053" s="624" t="s">
        <v>41</v>
      </c>
      <c r="C1053" s="618" t="s">
        <v>673</v>
      </c>
      <c r="D1053" s="618" t="s">
        <v>129</v>
      </c>
      <c r="E1053" s="618" t="s">
        <v>11</v>
      </c>
      <c r="F1053" s="618" t="s">
        <v>107</v>
      </c>
      <c r="G1053" s="622">
        <v>10</v>
      </c>
      <c r="H1053" s="643">
        <v>0</v>
      </c>
      <c r="I1053" s="644">
        <v>0</v>
      </c>
    </row>
    <row r="1054" spans="1:9" ht="38.25">
      <c r="A1054" s="609">
        <v>1037</v>
      </c>
      <c r="B1054" s="624" t="s">
        <v>674</v>
      </c>
      <c r="C1054" s="618" t="s">
        <v>675</v>
      </c>
      <c r="D1054" s="618"/>
      <c r="E1054" s="618"/>
      <c r="F1054" s="653"/>
      <c r="G1054" s="622">
        <f>G1055</f>
        <v>10</v>
      </c>
      <c r="H1054" s="643">
        <f aca="true" t="shared" si="187" ref="H1054:I1057">H1055</f>
        <v>0</v>
      </c>
      <c r="I1054" s="644">
        <f t="shared" si="187"/>
        <v>0</v>
      </c>
    </row>
    <row r="1055" spans="1:9" ht="38.25">
      <c r="A1055" s="609">
        <v>1038</v>
      </c>
      <c r="B1055" s="626" t="s">
        <v>191</v>
      </c>
      <c r="C1055" s="618" t="s">
        <v>675</v>
      </c>
      <c r="D1055" s="618" t="s">
        <v>180</v>
      </c>
      <c r="E1055" s="618"/>
      <c r="F1055" s="653"/>
      <c r="G1055" s="622">
        <f>G1056</f>
        <v>10</v>
      </c>
      <c r="H1055" s="643">
        <f t="shared" si="187"/>
        <v>0</v>
      </c>
      <c r="I1055" s="644">
        <f t="shared" si="187"/>
        <v>0</v>
      </c>
    </row>
    <row r="1056" spans="1:9" ht="12.75">
      <c r="A1056" s="609">
        <v>1039</v>
      </c>
      <c r="B1056" s="624" t="s">
        <v>214</v>
      </c>
      <c r="C1056" s="618" t="s">
        <v>675</v>
      </c>
      <c r="D1056" s="618" t="s">
        <v>129</v>
      </c>
      <c r="E1056" s="618"/>
      <c r="F1056" s="653"/>
      <c r="G1056" s="622">
        <f>G1057</f>
        <v>10</v>
      </c>
      <c r="H1056" s="643">
        <f t="shared" si="187"/>
        <v>0</v>
      </c>
      <c r="I1056" s="644">
        <f t="shared" si="187"/>
        <v>0</v>
      </c>
    </row>
    <row r="1057" spans="1:9" ht="12.75">
      <c r="A1057" s="609">
        <v>1040</v>
      </c>
      <c r="B1057" s="624" t="s">
        <v>42</v>
      </c>
      <c r="C1057" s="618" t="s">
        <v>675</v>
      </c>
      <c r="D1057" s="618" t="s">
        <v>129</v>
      </c>
      <c r="E1057" s="618" t="s">
        <v>11</v>
      </c>
      <c r="F1057" s="618" t="s">
        <v>8</v>
      </c>
      <c r="G1057" s="622">
        <f>G1058</f>
        <v>10</v>
      </c>
      <c r="H1057" s="643">
        <f t="shared" si="187"/>
        <v>0</v>
      </c>
      <c r="I1057" s="644">
        <f t="shared" si="187"/>
        <v>0</v>
      </c>
    </row>
    <row r="1058" spans="1:9" ht="25.5">
      <c r="A1058" s="609">
        <v>1041</v>
      </c>
      <c r="B1058" s="624" t="s">
        <v>41</v>
      </c>
      <c r="C1058" s="618" t="s">
        <v>675</v>
      </c>
      <c r="D1058" s="618" t="s">
        <v>129</v>
      </c>
      <c r="E1058" s="618" t="s">
        <v>11</v>
      </c>
      <c r="F1058" s="618" t="s">
        <v>107</v>
      </c>
      <c r="G1058" s="622">
        <v>10</v>
      </c>
      <c r="H1058" s="643">
        <v>0</v>
      </c>
      <c r="I1058" s="644">
        <v>0</v>
      </c>
    </row>
    <row r="1059" spans="1:9" ht="38.25">
      <c r="A1059" s="609">
        <v>1042</v>
      </c>
      <c r="B1059" s="624" t="s">
        <v>676</v>
      </c>
      <c r="C1059" s="618" t="s">
        <v>677</v>
      </c>
      <c r="D1059" s="618"/>
      <c r="E1059" s="618"/>
      <c r="F1059" s="653"/>
      <c r="G1059" s="643">
        <f aca="true" t="shared" si="188" ref="G1059:I1062">G1060</f>
        <v>103.7211</v>
      </c>
      <c r="H1059" s="643">
        <f t="shared" si="188"/>
        <v>0</v>
      </c>
      <c r="I1059" s="644">
        <f t="shared" si="188"/>
        <v>0</v>
      </c>
    </row>
    <row r="1060" spans="1:9" ht="38.25">
      <c r="A1060" s="609">
        <v>1043</v>
      </c>
      <c r="B1060" s="626" t="s">
        <v>191</v>
      </c>
      <c r="C1060" s="618" t="s">
        <v>677</v>
      </c>
      <c r="D1060" s="618" t="s">
        <v>180</v>
      </c>
      <c r="E1060" s="618"/>
      <c r="F1060" s="653"/>
      <c r="G1060" s="643">
        <f t="shared" si="188"/>
        <v>103.7211</v>
      </c>
      <c r="H1060" s="643">
        <f t="shared" si="188"/>
        <v>0</v>
      </c>
      <c r="I1060" s="644">
        <f t="shared" si="188"/>
        <v>0</v>
      </c>
    </row>
    <row r="1061" spans="1:9" ht="12.75">
      <c r="A1061" s="609">
        <v>1044</v>
      </c>
      <c r="B1061" s="624" t="s">
        <v>214</v>
      </c>
      <c r="C1061" s="618" t="s">
        <v>677</v>
      </c>
      <c r="D1061" s="618" t="s">
        <v>129</v>
      </c>
      <c r="E1061" s="618"/>
      <c r="F1061" s="653"/>
      <c r="G1061" s="643">
        <f t="shared" si="188"/>
        <v>103.7211</v>
      </c>
      <c r="H1061" s="643">
        <f t="shared" si="188"/>
        <v>0</v>
      </c>
      <c r="I1061" s="644">
        <f t="shared" si="188"/>
        <v>0</v>
      </c>
    </row>
    <row r="1062" spans="1:9" ht="12.75">
      <c r="A1062" s="609">
        <v>1045</v>
      </c>
      <c r="B1062" s="624" t="s">
        <v>42</v>
      </c>
      <c r="C1062" s="618" t="s">
        <v>677</v>
      </c>
      <c r="D1062" s="618" t="s">
        <v>129</v>
      </c>
      <c r="E1062" s="618" t="s">
        <v>11</v>
      </c>
      <c r="F1062" s="618" t="s">
        <v>8</v>
      </c>
      <c r="G1062" s="643">
        <f t="shared" si="188"/>
        <v>103.7211</v>
      </c>
      <c r="H1062" s="643">
        <f t="shared" si="188"/>
        <v>0</v>
      </c>
      <c r="I1062" s="644">
        <f t="shared" si="188"/>
        <v>0</v>
      </c>
    </row>
    <row r="1063" spans="1:9" ht="25.5">
      <c r="A1063" s="609">
        <v>1046</v>
      </c>
      <c r="B1063" s="624" t="s">
        <v>41</v>
      </c>
      <c r="C1063" s="618" t="s">
        <v>677</v>
      </c>
      <c r="D1063" s="618" t="s">
        <v>129</v>
      </c>
      <c r="E1063" s="618" t="s">
        <v>11</v>
      </c>
      <c r="F1063" s="618" t="s">
        <v>107</v>
      </c>
      <c r="G1063" s="643">
        <v>103.7211</v>
      </c>
      <c r="H1063" s="643">
        <v>0</v>
      </c>
      <c r="I1063" s="644">
        <v>0</v>
      </c>
    </row>
    <row r="1064" spans="1:9" ht="38.25">
      <c r="A1064" s="609">
        <v>1047</v>
      </c>
      <c r="B1064" s="624" t="s">
        <v>678</v>
      </c>
      <c r="C1064" s="618" t="s">
        <v>679</v>
      </c>
      <c r="D1064" s="618"/>
      <c r="E1064" s="618"/>
      <c r="F1064" s="653"/>
      <c r="G1064" s="622">
        <f>G1065</f>
        <v>10</v>
      </c>
      <c r="H1064" s="643">
        <f aca="true" t="shared" si="189" ref="H1064:I1067">H1065</f>
        <v>0</v>
      </c>
      <c r="I1064" s="644">
        <f t="shared" si="189"/>
        <v>0</v>
      </c>
    </row>
    <row r="1065" spans="1:9" ht="38.25">
      <c r="A1065" s="609">
        <v>1048</v>
      </c>
      <c r="B1065" s="626" t="s">
        <v>191</v>
      </c>
      <c r="C1065" s="618" t="s">
        <v>679</v>
      </c>
      <c r="D1065" s="618" t="s">
        <v>180</v>
      </c>
      <c r="E1065" s="618"/>
      <c r="F1065" s="653"/>
      <c r="G1065" s="622">
        <f>G1066</f>
        <v>10</v>
      </c>
      <c r="H1065" s="643">
        <f t="shared" si="189"/>
        <v>0</v>
      </c>
      <c r="I1065" s="644">
        <f t="shared" si="189"/>
        <v>0</v>
      </c>
    </row>
    <row r="1066" spans="1:9" ht="12.75">
      <c r="A1066" s="609">
        <v>1049</v>
      </c>
      <c r="B1066" s="624" t="s">
        <v>214</v>
      </c>
      <c r="C1066" s="618" t="s">
        <v>679</v>
      </c>
      <c r="D1066" s="618" t="s">
        <v>129</v>
      </c>
      <c r="E1066" s="618"/>
      <c r="F1066" s="653"/>
      <c r="G1066" s="622">
        <f>G1067</f>
        <v>10</v>
      </c>
      <c r="H1066" s="643">
        <f t="shared" si="189"/>
        <v>0</v>
      </c>
      <c r="I1066" s="644">
        <f t="shared" si="189"/>
        <v>0</v>
      </c>
    </row>
    <row r="1067" spans="1:9" ht="12.75">
      <c r="A1067" s="609">
        <v>1050</v>
      </c>
      <c r="B1067" s="624" t="s">
        <v>42</v>
      </c>
      <c r="C1067" s="618" t="s">
        <v>679</v>
      </c>
      <c r="D1067" s="618" t="s">
        <v>129</v>
      </c>
      <c r="E1067" s="618" t="s">
        <v>11</v>
      </c>
      <c r="F1067" s="618" t="s">
        <v>8</v>
      </c>
      <c r="G1067" s="622">
        <f>G1068</f>
        <v>10</v>
      </c>
      <c r="H1067" s="643">
        <f t="shared" si="189"/>
        <v>0</v>
      </c>
      <c r="I1067" s="644">
        <v>0</v>
      </c>
    </row>
    <row r="1068" spans="1:9" ht="25.5">
      <c r="A1068" s="609">
        <v>1051</v>
      </c>
      <c r="B1068" s="624" t="s">
        <v>41</v>
      </c>
      <c r="C1068" s="618" t="s">
        <v>679</v>
      </c>
      <c r="D1068" s="618" t="s">
        <v>129</v>
      </c>
      <c r="E1068" s="618" t="s">
        <v>11</v>
      </c>
      <c r="F1068" s="618" t="s">
        <v>107</v>
      </c>
      <c r="G1068" s="622">
        <v>10</v>
      </c>
      <c r="H1068" s="643">
        <v>0</v>
      </c>
      <c r="I1068" s="644">
        <v>0</v>
      </c>
    </row>
    <row r="1069" spans="1:9" ht="38.25">
      <c r="A1069" s="609">
        <v>1052</v>
      </c>
      <c r="B1069" s="539" t="s">
        <v>566</v>
      </c>
      <c r="C1069" s="636" t="s">
        <v>567</v>
      </c>
      <c r="D1069" s="636"/>
      <c r="E1069" s="618"/>
      <c r="F1069" s="629"/>
      <c r="G1069" s="643">
        <f>G1070+G1075+G1080+G1085+G1090+G1095+G1100</f>
        <v>1077.1039799999999</v>
      </c>
      <c r="H1069" s="643">
        <f>H1070+H1075+H1080+H1085+H1090+H1095+H1100</f>
        <v>303.632</v>
      </c>
      <c r="I1069" s="644">
        <f>I1070+I1075+I1080+I1085+I1090+I1095+I1100</f>
        <v>303.632</v>
      </c>
    </row>
    <row r="1070" spans="1:9" ht="38.25">
      <c r="A1070" s="609">
        <v>1053</v>
      </c>
      <c r="B1070" s="624" t="s">
        <v>575</v>
      </c>
      <c r="C1070" s="636" t="s">
        <v>568</v>
      </c>
      <c r="D1070" s="636"/>
      <c r="E1070" s="618"/>
      <c r="F1070" s="629"/>
      <c r="G1070" s="645">
        <f>G1071</f>
        <v>135.87631</v>
      </c>
      <c r="H1070" s="645">
        <f>H1071</f>
        <v>56.931</v>
      </c>
      <c r="I1070" s="646">
        <f>I1071</f>
        <v>56.931</v>
      </c>
    </row>
    <row r="1071" spans="1:9" ht="38.25">
      <c r="A1071" s="609">
        <v>1054</v>
      </c>
      <c r="B1071" s="626" t="s">
        <v>191</v>
      </c>
      <c r="C1071" s="636" t="s">
        <v>568</v>
      </c>
      <c r="D1071" s="618" t="s">
        <v>180</v>
      </c>
      <c r="E1071" s="618"/>
      <c r="F1071" s="629"/>
      <c r="G1071" s="643">
        <f>G1072</f>
        <v>135.87631</v>
      </c>
      <c r="H1071" s="643">
        <f aca="true" t="shared" si="190" ref="H1071:I1073">H1072</f>
        <v>56.931</v>
      </c>
      <c r="I1071" s="644">
        <f t="shared" si="190"/>
        <v>56.931</v>
      </c>
    </row>
    <row r="1072" spans="1:9" ht="12.75">
      <c r="A1072" s="609">
        <v>1055</v>
      </c>
      <c r="B1072" s="624" t="s">
        <v>214</v>
      </c>
      <c r="C1072" s="636" t="s">
        <v>568</v>
      </c>
      <c r="D1072" s="618" t="s">
        <v>129</v>
      </c>
      <c r="E1072" s="618"/>
      <c r="F1072" s="629"/>
      <c r="G1072" s="643">
        <f>G1073</f>
        <v>135.87631</v>
      </c>
      <c r="H1072" s="643">
        <f t="shared" si="190"/>
        <v>56.931</v>
      </c>
      <c r="I1072" s="644">
        <f t="shared" si="190"/>
        <v>56.931</v>
      </c>
    </row>
    <row r="1073" spans="1:9" ht="12.75">
      <c r="A1073" s="609">
        <v>1056</v>
      </c>
      <c r="B1073" s="624" t="s">
        <v>100</v>
      </c>
      <c r="C1073" s="636" t="s">
        <v>568</v>
      </c>
      <c r="D1073" s="618" t="s">
        <v>129</v>
      </c>
      <c r="E1073" s="618" t="s">
        <v>155</v>
      </c>
      <c r="F1073" s="618" t="s">
        <v>8</v>
      </c>
      <c r="G1073" s="643">
        <f>G1074</f>
        <v>135.87631</v>
      </c>
      <c r="H1073" s="643">
        <f t="shared" si="190"/>
        <v>56.931</v>
      </c>
      <c r="I1073" s="644">
        <f t="shared" si="190"/>
        <v>56.931</v>
      </c>
    </row>
    <row r="1074" spans="1:9" ht="12.75">
      <c r="A1074" s="609">
        <v>1057</v>
      </c>
      <c r="B1074" s="624" t="s">
        <v>144</v>
      </c>
      <c r="C1074" s="636" t="s">
        <v>568</v>
      </c>
      <c r="D1074" s="618" t="s">
        <v>129</v>
      </c>
      <c r="E1074" s="618" t="s">
        <v>155</v>
      </c>
      <c r="F1074" s="618" t="s">
        <v>155</v>
      </c>
      <c r="G1074" s="643">
        <v>135.87631</v>
      </c>
      <c r="H1074" s="643">
        <v>56.931</v>
      </c>
      <c r="I1074" s="644">
        <v>56.931</v>
      </c>
    </row>
    <row r="1075" spans="1:9" ht="38.25">
      <c r="A1075" s="609">
        <v>1058</v>
      </c>
      <c r="B1075" s="624" t="s">
        <v>790</v>
      </c>
      <c r="C1075" s="636" t="s">
        <v>782</v>
      </c>
      <c r="D1075" s="636"/>
      <c r="E1075" s="618"/>
      <c r="F1075" s="629"/>
      <c r="G1075" s="645">
        <f>G1076</f>
        <v>92.067</v>
      </c>
      <c r="H1075" s="645">
        <f>H1076</f>
        <v>56.931</v>
      </c>
      <c r="I1075" s="646">
        <f>I1076</f>
        <v>56.931</v>
      </c>
    </row>
    <row r="1076" spans="1:9" ht="38.25">
      <c r="A1076" s="609">
        <v>1059</v>
      </c>
      <c r="B1076" s="626" t="s">
        <v>191</v>
      </c>
      <c r="C1076" s="636" t="s">
        <v>782</v>
      </c>
      <c r="D1076" s="618" t="s">
        <v>180</v>
      </c>
      <c r="E1076" s="618"/>
      <c r="F1076" s="629"/>
      <c r="G1076" s="643">
        <f>G1077</f>
        <v>92.067</v>
      </c>
      <c r="H1076" s="643">
        <f aca="true" t="shared" si="191" ref="H1076:I1078">H1077</f>
        <v>56.931</v>
      </c>
      <c r="I1076" s="644">
        <f t="shared" si="191"/>
        <v>56.931</v>
      </c>
    </row>
    <row r="1077" spans="1:9" ht="12.75">
      <c r="A1077" s="609">
        <v>1060</v>
      </c>
      <c r="B1077" s="624" t="s">
        <v>214</v>
      </c>
      <c r="C1077" s="636" t="s">
        <v>782</v>
      </c>
      <c r="D1077" s="618" t="s">
        <v>129</v>
      </c>
      <c r="E1077" s="618"/>
      <c r="F1077" s="629"/>
      <c r="G1077" s="643">
        <f>G1078</f>
        <v>92.067</v>
      </c>
      <c r="H1077" s="643">
        <f t="shared" si="191"/>
        <v>56.931</v>
      </c>
      <c r="I1077" s="644">
        <f t="shared" si="191"/>
        <v>56.931</v>
      </c>
    </row>
    <row r="1078" spans="1:9" ht="12.75">
      <c r="A1078" s="609">
        <v>1061</v>
      </c>
      <c r="B1078" s="624" t="s">
        <v>100</v>
      </c>
      <c r="C1078" s="636" t="s">
        <v>782</v>
      </c>
      <c r="D1078" s="618" t="s">
        <v>129</v>
      </c>
      <c r="E1078" s="618" t="s">
        <v>155</v>
      </c>
      <c r="F1078" s="618" t="s">
        <v>8</v>
      </c>
      <c r="G1078" s="643">
        <f>G1079</f>
        <v>92.067</v>
      </c>
      <c r="H1078" s="643">
        <f t="shared" si="191"/>
        <v>56.931</v>
      </c>
      <c r="I1078" s="644">
        <f t="shared" si="191"/>
        <v>56.931</v>
      </c>
    </row>
    <row r="1079" spans="1:9" ht="12.75">
      <c r="A1079" s="609">
        <v>1062</v>
      </c>
      <c r="B1079" s="624" t="s">
        <v>144</v>
      </c>
      <c r="C1079" s="636" t="s">
        <v>782</v>
      </c>
      <c r="D1079" s="618" t="s">
        <v>129</v>
      </c>
      <c r="E1079" s="618" t="s">
        <v>155</v>
      </c>
      <c r="F1079" s="618" t="s">
        <v>155</v>
      </c>
      <c r="G1079" s="643">
        <v>92.067</v>
      </c>
      <c r="H1079" s="643">
        <v>56.931</v>
      </c>
      <c r="I1079" s="644">
        <v>56.931</v>
      </c>
    </row>
    <row r="1080" spans="1:9" ht="38.25">
      <c r="A1080" s="609">
        <v>1063</v>
      </c>
      <c r="B1080" s="624" t="s">
        <v>569</v>
      </c>
      <c r="C1080" s="636" t="s">
        <v>570</v>
      </c>
      <c r="D1080" s="636"/>
      <c r="E1080" s="618"/>
      <c r="F1080" s="629"/>
      <c r="G1080" s="645">
        <f>G1081</f>
        <v>47.4428</v>
      </c>
      <c r="H1080" s="645">
        <f>H1081</f>
        <v>37.954</v>
      </c>
      <c r="I1080" s="646">
        <f>I1081</f>
        <v>37.954</v>
      </c>
    </row>
    <row r="1081" spans="1:9" ht="38.25">
      <c r="A1081" s="609">
        <v>1064</v>
      </c>
      <c r="B1081" s="626" t="s">
        <v>191</v>
      </c>
      <c r="C1081" s="636" t="s">
        <v>570</v>
      </c>
      <c r="D1081" s="636" t="s">
        <v>180</v>
      </c>
      <c r="E1081" s="618"/>
      <c r="F1081" s="629"/>
      <c r="G1081" s="645">
        <f>G1082</f>
        <v>47.4428</v>
      </c>
      <c r="H1081" s="645">
        <f aca="true" t="shared" si="192" ref="H1081:I1083">H1082</f>
        <v>37.954</v>
      </c>
      <c r="I1081" s="646">
        <f t="shared" si="192"/>
        <v>37.954</v>
      </c>
    </row>
    <row r="1082" spans="1:9" ht="12.75">
      <c r="A1082" s="609">
        <v>1065</v>
      </c>
      <c r="B1082" s="624" t="s">
        <v>214</v>
      </c>
      <c r="C1082" s="636" t="s">
        <v>570</v>
      </c>
      <c r="D1082" s="636" t="s">
        <v>129</v>
      </c>
      <c r="E1082" s="618"/>
      <c r="F1082" s="629"/>
      <c r="G1082" s="645">
        <f>G1083</f>
        <v>47.4428</v>
      </c>
      <c r="H1082" s="645">
        <f t="shared" si="192"/>
        <v>37.954</v>
      </c>
      <c r="I1082" s="646">
        <f t="shared" si="192"/>
        <v>37.954</v>
      </c>
    </row>
    <row r="1083" spans="1:9" ht="12.75">
      <c r="A1083" s="609">
        <v>1066</v>
      </c>
      <c r="B1083" s="624" t="s">
        <v>100</v>
      </c>
      <c r="C1083" s="636" t="s">
        <v>570</v>
      </c>
      <c r="D1083" s="636" t="s">
        <v>129</v>
      </c>
      <c r="E1083" s="618" t="s">
        <v>155</v>
      </c>
      <c r="F1083" s="618" t="s">
        <v>8</v>
      </c>
      <c r="G1083" s="645">
        <f>G1084</f>
        <v>47.4428</v>
      </c>
      <c r="H1083" s="645">
        <f t="shared" si="192"/>
        <v>37.954</v>
      </c>
      <c r="I1083" s="646">
        <f t="shared" si="192"/>
        <v>37.954</v>
      </c>
    </row>
    <row r="1084" spans="1:9" ht="12.75">
      <c r="A1084" s="609">
        <v>1067</v>
      </c>
      <c r="B1084" s="624" t="s">
        <v>144</v>
      </c>
      <c r="C1084" s="636" t="s">
        <v>570</v>
      </c>
      <c r="D1084" s="636" t="s">
        <v>129</v>
      </c>
      <c r="E1084" s="618" t="s">
        <v>155</v>
      </c>
      <c r="F1084" s="618" t="s">
        <v>155</v>
      </c>
      <c r="G1084" s="645">
        <v>47.4428</v>
      </c>
      <c r="H1084" s="645">
        <v>37.954</v>
      </c>
      <c r="I1084" s="646">
        <v>37.954</v>
      </c>
    </row>
    <row r="1085" spans="1:9" ht="38.25">
      <c r="A1085" s="609">
        <v>1068</v>
      </c>
      <c r="B1085" s="624" t="s">
        <v>571</v>
      </c>
      <c r="C1085" s="636" t="s">
        <v>572</v>
      </c>
      <c r="D1085" s="636"/>
      <c r="E1085" s="618"/>
      <c r="F1085" s="629"/>
      <c r="G1085" s="645">
        <f>G1086</f>
        <v>97.00731</v>
      </c>
      <c r="H1085" s="645">
        <f>H1086</f>
        <v>56.931</v>
      </c>
      <c r="I1085" s="646">
        <f>I1086</f>
        <v>56.931</v>
      </c>
    </row>
    <row r="1086" spans="1:9" ht="38.25">
      <c r="A1086" s="609">
        <v>1069</v>
      </c>
      <c r="B1086" s="626" t="s">
        <v>191</v>
      </c>
      <c r="C1086" s="636" t="s">
        <v>572</v>
      </c>
      <c r="D1086" s="618" t="s">
        <v>180</v>
      </c>
      <c r="E1086" s="618"/>
      <c r="F1086" s="629"/>
      <c r="G1086" s="643">
        <f>G1087</f>
        <v>97.00731</v>
      </c>
      <c r="H1086" s="643">
        <f aca="true" t="shared" si="193" ref="H1086:I1088">H1087</f>
        <v>56.931</v>
      </c>
      <c r="I1086" s="644">
        <f t="shared" si="193"/>
        <v>56.931</v>
      </c>
    </row>
    <row r="1087" spans="1:9" ht="12.75">
      <c r="A1087" s="609">
        <v>1070</v>
      </c>
      <c r="B1087" s="624" t="s">
        <v>214</v>
      </c>
      <c r="C1087" s="636" t="s">
        <v>572</v>
      </c>
      <c r="D1087" s="618" t="s">
        <v>129</v>
      </c>
      <c r="E1087" s="618"/>
      <c r="F1087" s="629"/>
      <c r="G1087" s="643">
        <f>G1088</f>
        <v>97.00731</v>
      </c>
      <c r="H1087" s="643">
        <f t="shared" si="193"/>
        <v>56.931</v>
      </c>
      <c r="I1087" s="644">
        <f t="shared" si="193"/>
        <v>56.931</v>
      </c>
    </row>
    <row r="1088" spans="1:9" ht="12.75">
      <c r="A1088" s="609">
        <v>1071</v>
      </c>
      <c r="B1088" s="624" t="s">
        <v>100</v>
      </c>
      <c r="C1088" s="636" t="s">
        <v>572</v>
      </c>
      <c r="D1088" s="618" t="s">
        <v>129</v>
      </c>
      <c r="E1088" s="618" t="s">
        <v>155</v>
      </c>
      <c r="F1088" s="618" t="s">
        <v>8</v>
      </c>
      <c r="G1088" s="643">
        <f>G1089</f>
        <v>97.00731</v>
      </c>
      <c r="H1088" s="643">
        <f t="shared" si="193"/>
        <v>56.931</v>
      </c>
      <c r="I1088" s="644">
        <f t="shared" si="193"/>
        <v>56.931</v>
      </c>
    </row>
    <row r="1089" spans="1:9" ht="12.75">
      <c r="A1089" s="609">
        <v>1072</v>
      </c>
      <c r="B1089" s="624" t="s">
        <v>144</v>
      </c>
      <c r="C1089" s="636" t="s">
        <v>572</v>
      </c>
      <c r="D1089" s="618" t="s">
        <v>129</v>
      </c>
      <c r="E1089" s="618" t="s">
        <v>155</v>
      </c>
      <c r="F1089" s="618" t="s">
        <v>155</v>
      </c>
      <c r="G1089" s="643">
        <v>97.00731</v>
      </c>
      <c r="H1089" s="643">
        <v>56.931</v>
      </c>
      <c r="I1089" s="644">
        <v>56.931</v>
      </c>
    </row>
    <row r="1090" spans="1:9" ht="38.25">
      <c r="A1090" s="609">
        <v>1073</v>
      </c>
      <c r="B1090" s="624" t="s">
        <v>573</v>
      </c>
      <c r="C1090" s="636" t="s">
        <v>574</v>
      </c>
      <c r="D1090" s="636"/>
      <c r="E1090" s="618"/>
      <c r="F1090" s="629"/>
      <c r="G1090" s="645">
        <f>G1091</f>
        <v>47.4428</v>
      </c>
      <c r="H1090" s="645">
        <f>H1091</f>
        <v>37.954</v>
      </c>
      <c r="I1090" s="646">
        <f>I1091</f>
        <v>37.954</v>
      </c>
    </row>
    <row r="1091" spans="1:9" ht="38.25">
      <c r="A1091" s="609">
        <v>1074</v>
      </c>
      <c r="B1091" s="626" t="s">
        <v>191</v>
      </c>
      <c r="C1091" s="636" t="s">
        <v>574</v>
      </c>
      <c r="D1091" s="636" t="s">
        <v>180</v>
      </c>
      <c r="E1091" s="618"/>
      <c r="F1091" s="629"/>
      <c r="G1091" s="645">
        <f>G1092</f>
        <v>47.4428</v>
      </c>
      <c r="H1091" s="645">
        <f aca="true" t="shared" si="194" ref="H1091:I1093">H1092</f>
        <v>37.954</v>
      </c>
      <c r="I1091" s="646">
        <f t="shared" si="194"/>
        <v>37.954</v>
      </c>
    </row>
    <row r="1092" spans="1:9" ht="12.75">
      <c r="A1092" s="609">
        <v>1075</v>
      </c>
      <c r="B1092" s="624" t="s">
        <v>214</v>
      </c>
      <c r="C1092" s="636" t="s">
        <v>574</v>
      </c>
      <c r="D1092" s="636" t="s">
        <v>129</v>
      </c>
      <c r="E1092" s="618"/>
      <c r="F1092" s="629"/>
      <c r="G1092" s="645">
        <f>G1093</f>
        <v>47.4428</v>
      </c>
      <c r="H1092" s="645">
        <f t="shared" si="194"/>
        <v>37.954</v>
      </c>
      <c r="I1092" s="646">
        <f t="shared" si="194"/>
        <v>37.954</v>
      </c>
    </row>
    <row r="1093" spans="1:9" ht="12.75">
      <c r="A1093" s="609">
        <v>1076</v>
      </c>
      <c r="B1093" s="624" t="s">
        <v>100</v>
      </c>
      <c r="C1093" s="636" t="s">
        <v>574</v>
      </c>
      <c r="D1093" s="636" t="s">
        <v>129</v>
      </c>
      <c r="E1093" s="618" t="s">
        <v>155</v>
      </c>
      <c r="F1093" s="618" t="s">
        <v>8</v>
      </c>
      <c r="G1093" s="645">
        <f>G1094</f>
        <v>47.4428</v>
      </c>
      <c r="H1093" s="645">
        <f t="shared" si="194"/>
        <v>37.954</v>
      </c>
      <c r="I1093" s="646">
        <f t="shared" si="194"/>
        <v>37.954</v>
      </c>
    </row>
    <row r="1094" spans="1:9" ht="12.75">
      <c r="A1094" s="609">
        <v>1077</v>
      </c>
      <c r="B1094" s="624" t="s">
        <v>144</v>
      </c>
      <c r="C1094" s="636" t="s">
        <v>574</v>
      </c>
      <c r="D1094" s="636" t="s">
        <v>129</v>
      </c>
      <c r="E1094" s="618" t="s">
        <v>155</v>
      </c>
      <c r="F1094" s="618" t="s">
        <v>155</v>
      </c>
      <c r="G1094" s="645">
        <v>47.4428</v>
      </c>
      <c r="H1094" s="645">
        <v>37.954</v>
      </c>
      <c r="I1094" s="646">
        <v>37.954</v>
      </c>
    </row>
    <row r="1095" spans="1:9" ht="51">
      <c r="A1095" s="609">
        <v>1078</v>
      </c>
      <c r="B1095" s="624" t="s">
        <v>697</v>
      </c>
      <c r="C1095" s="636" t="s">
        <v>698</v>
      </c>
      <c r="D1095" s="636"/>
      <c r="E1095" s="618"/>
      <c r="F1095" s="653"/>
      <c r="G1095" s="645">
        <f>G1096</f>
        <v>494.24116</v>
      </c>
      <c r="H1095" s="645">
        <f>H1096</f>
        <v>0</v>
      </c>
      <c r="I1095" s="646">
        <f>I1096</f>
        <v>0</v>
      </c>
    </row>
    <row r="1096" spans="1:9" ht="38.25">
      <c r="A1096" s="609">
        <v>1079</v>
      </c>
      <c r="B1096" s="626" t="s">
        <v>191</v>
      </c>
      <c r="C1096" s="636" t="s">
        <v>698</v>
      </c>
      <c r="D1096" s="636" t="s">
        <v>180</v>
      </c>
      <c r="E1096" s="618"/>
      <c r="F1096" s="653"/>
      <c r="G1096" s="645">
        <f>G1097</f>
        <v>494.24116</v>
      </c>
      <c r="H1096" s="645">
        <f aca="true" t="shared" si="195" ref="H1096:I1098">H1097</f>
        <v>0</v>
      </c>
      <c r="I1096" s="646">
        <f t="shared" si="195"/>
        <v>0</v>
      </c>
    </row>
    <row r="1097" spans="1:9" ht="12.75">
      <c r="A1097" s="609">
        <v>1080</v>
      </c>
      <c r="B1097" s="624" t="s">
        <v>214</v>
      </c>
      <c r="C1097" s="636" t="s">
        <v>698</v>
      </c>
      <c r="D1097" s="636" t="s">
        <v>129</v>
      </c>
      <c r="E1097" s="618"/>
      <c r="F1097" s="653"/>
      <c r="G1097" s="645">
        <f>G1098</f>
        <v>494.24116</v>
      </c>
      <c r="H1097" s="645">
        <f t="shared" si="195"/>
        <v>0</v>
      </c>
      <c r="I1097" s="646">
        <f t="shared" si="195"/>
        <v>0</v>
      </c>
    </row>
    <row r="1098" spans="1:9" ht="12.75">
      <c r="A1098" s="609">
        <v>1081</v>
      </c>
      <c r="B1098" s="624" t="s">
        <v>100</v>
      </c>
      <c r="C1098" s="636" t="s">
        <v>698</v>
      </c>
      <c r="D1098" s="636" t="s">
        <v>129</v>
      </c>
      <c r="E1098" s="618" t="s">
        <v>155</v>
      </c>
      <c r="F1098" s="618" t="s">
        <v>8</v>
      </c>
      <c r="G1098" s="645">
        <f>G1099</f>
        <v>494.24116</v>
      </c>
      <c r="H1098" s="645">
        <f t="shared" si="195"/>
        <v>0</v>
      </c>
      <c r="I1098" s="646">
        <f t="shared" si="195"/>
        <v>0</v>
      </c>
    </row>
    <row r="1099" spans="1:9" ht="12.75">
      <c r="A1099" s="609">
        <v>1082</v>
      </c>
      <c r="B1099" s="624" t="s">
        <v>144</v>
      </c>
      <c r="C1099" s="636" t="s">
        <v>698</v>
      </c>
      <c r="D1099" s="636" t="s">
        <v>129</v>
      </c>
      <c r="E1099" s="618" t="s">
        <v>155</v>
      </c>
      <c r="F1099" s="618" t="s">
        <v>155</v>
      </c>
      <c r="G1099" s="645">
        <v>494.24116</v>
      </c>
      <c r="H1099" s="645">
        <v>0</v>
      </c>
      <c r="I1099" s="646">
        <v>0</v>
      </c>
    </row>
    <row r="1100" spans="1:9" ht="38.25">
      <c r="A1100" s="609">
        <v>1083</v>
      </c>
      <c r="B1100" s="624" t="s">
        <v>711</v>
      </c>
      <c r="C1100" s="636" t="s">
        <v>710</v>
      </c>
      <c r="D1100" s="636"/>
      <c r="E1100" s="618"/>
      <c r="F1100" s="653"/>
      <c r="G1100" s="645">
        <f>G1101+G1105</f>
        <v>163.0266</v>
      </c>
      <c r="H1100" s="645">
        <f>H1101+H1105</f>
        <v>56.931</v>
      </c>
      <c r="I1100" s="645">
        <f>I1101+I1105</f>
        <v>56.931</v>
      </c>
    </row>
    <row r="1101" spans="1:9" ht="38.25">
      <c r="A1101" s="609">
        <v>1084</v>
      </c>
      <c r="B1101" s="626" t="s">
        <v>191</v>
      </c>
      <c r="C1101" s="636" t="s">
        <v>710</v>
      </c>
      <c r="D1101" s="636" t="s">
        <v>180</v>
      </c>
      <c r="E1101" s="618"/>
      <c r="F1101" s="653"/>
      <c r="G1101" s="645">
        <f>G1102</f>
        <v>156.159</v>
      </c>
      <c r="H1101" s="645">
        <f aca="true" t="shared" si="196" ref="H1101:I1103">H1102</f>
        <v>56.931</v>
      </c>
      <c r="I1101" s="646">
        <f t="shared" si="196"/>
        <v>56.931</v>
      </c>
    </row>
    <row r="1102" spans="1:9" ht="12.75">
      <c r="A1102" s="609">
        <v>1085</v>
      </c>
      <c r="B1102" s="624" t="s">
        <v>214</v>
      </c>
      <c r="C1102" s="636" t="s">
        <v>710</v>
      </c>
      <c r="D1102" s="636" t="s">
        <v>129</v>
      </c>
      <c r="E1102" s="618"/>
      <c r="F1102" s="653"/>
      <c r="G1102" s="645">
        <f>G1103</f>
        <v>156.159</v>
      </c>
      <c r="H1102" s="645">
        <f t="shared" si="196"/>
        <v>56.931</v>
      </c>
      <c r="I1102" s="646">
        <f t="shared" si="196"/>
        <v>56.931</v>
      </c>
    </row>
    <row r="1103" spans="1:9" ht="12.75">
      <c r="A1103" s="609">
        <v>1086</v>
      </c>
      <c r="B1103" s="624" t="s">
        <v>100</v>
      </c>
      <c r="C1103" s="636" t="s">
        <v>710</v>
      </c>
      <c r="D1103" s="636" t="s">
        <v>129</v>
      </c>
      <c r="E1103" s="618" t="s">
        <v>155</v>
      </c>
      <c r="F1103" s="618" t="s">
        <v>8</v>
      </c>
      <c r="G1103" s="645">
        <f>G1104</f>
        <v>156.159</v>
      </c>
      <c r="H1103" s="645">
        <f t="shared" si="196"/>
        <v>56.931</v>
      </c>
      <c r="I1103" s="646">
        <f t="shared" si="196"/>
        <v>56.931</v>
      </c>
    </row>
    <row r="1104" spans="1:9" ht="12.75">
      <c r="A1104" s="609">
        <v>1087</v>
      </c>
      <c r="B1104" s="624" t="s">
        <v>144</v>
      </c>
      <c r="C1104" s="636" t="s">
        <v>710</v>
      </c>
      <c r="D1104" s="636" t="s">
        <v>129</v>
      </c>
      <c r="E1104" s="618" t="s">
        <v>155</v>
      </c>
      <c r="F1104" s="618" t="s">
        <v>155</v>
      </c>
      <c r="G1104" s="645">
        <v>156.159</v>
      </c>
      <c r="H1104" s="645">
        <v>56.931</v>
      </c>
      <c r="I1104" s="646">
        <v>56.931</v>
      </c>
    </row>
    <row r="1105" spans="1:9" ht="25.5">
      <c r="A1105" s="609">
        <v>1088</v>
      </c>
      <c r="B1105" s="621" t="s">
        <v>559</v>
      </c>
      <c r="C1105" s="636" t="s">
        <v>710</v>
      </c>
      <c r="D1105" s="636" t="s">
        <v>193</v>
      </c>
      <c r="E1105" s="618"/>
      <c r="F1105" s="629"/>
      <c r="G1105" s="645">
        <f>G1106</f>
        <v>6.8676</v>
      </c>
      <c r="H1105" s="643">
        <f aca="true" t="shared" si="197" ref="H1105:I1107">H1106</f>
        <v>0</v>
      </c>
      <c r="I1105" s="644">
        <f t="shared" si="197"/>
        <v>0</v>
      </c>
    </row>
    <row r="1106" spans="1:9" ht="25.5">
      <c r="A1106" s="609">
        <v>1089</v>
      </c>
      <c r="B1106" s="621" t="s">
        <v>207</v>
      </c>
      <c r="C1106" s="636" t="s">
        <v>710</v>
      </c>
      <c r="D1106" s="636" t="s">
        <v>194</v>
      </c>
      <c r="E1106" s="618"/>
      <c r="F1106" s="629"/>
      <c r="G1106" s="645">
        <f>G1107</f>
        <v>6.8676</v>
      </c>
      <c r="H1106" s="643">
        <f t="shared" si="197"/>
        <v>0</v>
      </c>
      <c r="I1106" s="644">
        <f t="shared" si="197"/>
        <v>0</v>
      </c>
    </row>
    <row r="1107" spans="1:9" ht="12.75">
      <c r="A1107" s="609">
        <v>1090</v>
      </c>
      <c r="B1107" s="624" t="s">
        <v>100</v>
      </c>
      <c r="C1107" s="636" t="s">
        <v>710</v>
      </c>
      <c r="D1107" s="618" t="s">
        <v>194</v>
      </c>
      <c r="E1107" s="618" t="s">
        <v>155</v>
      </c>
      <c r="F1107" s="618" t="s">
        <v>8</v>
      </c>
      <c r="G1107" s="645">
        <f>G1108</f>
        <v>6.8676</v>
      </c>
      <c r="H1107" s="643">
        <f t="shared" si="197"/>
        <v>0</v>
      </c>
      <c r="I1107" s="644">
        <f t="shared" si="197"/>
        <v>0</v>
      </c>
    </row>
    <row r="1108" spans="1:9" ht="12.75">
      <c r="A1108" s="609">
        <v>1091</v>
      </c>
      <c r="B1108" s="624" t="s">
        <v>144</v>
      </c>
      <c r="C1108" s="636" t="s">
        <v>710</v>
      </c>
      <c r="D1108" s="618" t="s">
        <v>194</v>
      </c>
      <c r="E1108" s="618" t="s">
        <v>155</v>
      </c>
      <c r="F1108" s="618" t="s">
        <v>155</v>
      </c>
      <c r="G1108" s="645">
        <v>6.8676</v>
      </c>
      <c r="H1108" s="643">
        <v>0</v>
      </c>
      <c r="I1108" s="644">
        <v>0</v>
      </c>
    </row>
    <row r="1109" spans="1:9" ht="38.25">
      <c r="A1109" s="609">
        <v>1092</v>
      </c>
      <c r="B1109" s="624" t="s">
        <v>601</v>
      </c>
      <c r="C1109" s="636" t="s">
        <v>618</v>
      </c>
      <c r="D1109" s="636"/>
      <c r="E1109" s="618"/>
      <c r="F1109" s="618"/>
      <c r="G1109" s="645">
        <f>G1110+G1119+G1128+G1137</f>
        <v>102</v>
      </c>
      <c r="H1109" s="645">
        <f>H1110+H1119+H1128+H1137</f>
        <v>102</v>
      </c>
      <c r="I1109" s="646">
        <f>I1110+I1119+I1128+I1137</f>
        <v>102</v>
      </c>
    </row>
    <row r="1110" spans="1:9" ht="38.25">
      <c r="A1110" s="609">
        <v>1093</v>
      </c>
      <c r="B1110" s="624" t="s">
        <v>593</v>
      </c>
      <c r="C1110" s="636" t="s">
        <v>594</v>
      </c>
      <c r="D1110" s="636"/>
      <c r="E1110" s="618"/>
      <c r="F1110" s="629"/>
      <c r="G1110" s="645">
        <f>G1111+G1115</f>
        <v>25.5</v>
      </c>
      <c r="H1110" s="643">
        <f>H1111+H1115</f>
        <v>25.5</v>
      </c>
      <c r="I1110" s="644">
        <f>I1111+I1115</f>
        <v>25.5</v>
      </c>
    </row>
    <row r="1111" spans="1:9" ht="38.25">
      <c r="A1111" s="609">
        <v>1094</v>
      </c>
      <c r="B1111" s="626" t="s">
        <v>191</v>
      </c>
      <c r="C1111" s="636" t="s">
        <v>594</v>
      </c>
      <c r="D1111" s="618" t="s">
        <v>180</v>
      </c>
      <c r="E1111" s="618"/>
      <c r="F1111" s="629"/>
      <c r="G1111" s="643">
        <f>G1112</f>
        <v>25</v>
      </c>
      <c r="H1111" s="643">
        <f aca="true" t="shared" si="198" ref="H1111:I1113">H1112</f>
        <v>25</v>
      </c>
      <c r="I1111" s="644">
        <f t="shared" si="198"/>
        <v>25</v>
      </c>
    </row>
    <row r="1112" spans="1:9" ht="12.75">
      <c r="A1112" s="609">
        <v>1095</v>
      </c>
      <c r="B1112" s="624" t="s">
        <v>214</v>
      </c>
      <c r="C1112" s="636" t="s">
        <v>594</v>
      </c>
      <c r="D1112" s="618" t="s">
        <v>129</v>
      </c>
      <c r="E1112" s="618"/>
      <c r="F1112" s="629"/>
      <c r="G1112" s="643">
        <f>G1113</f>
        <v>25</v>
      </c>
      <c r="H1112" s="643">
        <f t="shared" si="198"/>
        <v>25</v>
      </c>
      <c r="I1112" s="644">
        <f t="shared" si="198"/>
        <v>25</v>
      </c>
    </row>
    <row r="1113" spans="1:9" ht="12.75">
      <c r="A1113" s="609">
        <v>1096</v>
      </c>
      <c r="B1113" s="624" t="s">
        <v>42</v>
      </c>
      <c r="C1113" s="636" t="s">
        <v>594</v>
      </c>
      <c r="D1113" s="618" t="s">
        <v>129</v>
      </c>
      <c r="E1113" s="618" t="s">
        <v>11</v>
      </c>
      <c r="F1113" s="618" t="s">
        <v>8</v>
      </c>
      <c r="G1113" s="643">
        <f>G1114</f>
        <v>25</v>
      </c>
      <c r="H1113" s="643">
        <f t="shared" si="198"/>
        <v>25</v>
      </c>
      <c r="I1113" s="644">
        <f t="shared" si="198"/>
        <v>25</v>
      </c>
    </row>
    <row r="1114" spans="1:9" ht="12.75">
      <c r="A1114" s="609">
        <v>1097</v>
      </c>
      <c r="B1114" s="626" t="s">
        <v>27</v>
      </c>
      <c r="C1114" s="636" t="s">
        <v>594</v>
      </c>
      <c r="D1114" s="618" t="s">
        <v>129</v>
      </c>
      <c r="E1114" s="618" t="s">
        <v>11</v>
      </c>
      <c r="F1114" s="618" t="s">
        <v>70</v>
      </c>
      <c r="G1114" s="643">
        <v>25</v>
      </c>
      <c r="H1114" s="643">
        <v>25</v>
      </c>
      <c r="I1114" s="644">
        <v>25</v>
      </c>
    </row>
    <row r="1115" spans="1:9" ht="25.5">
      <c r="A1115" s="609">
        <v>1098</v>
      </c>
      <c r="B1115" s="621" t="s">
        <v>559</v>
      </c>
      <c r="C1115" s="636" t="s">
        <v>594</v>
      </c>
      <c r="D1115" s="636" t="s">
        <v>193</v>
      </c>
      <c r="E1115" s="618"/>
      <c r="F1115" s="629"/>
      <c r="G1115" s="645">
        <f>G1116</f>
        <v>0.5</v>
      </c>
      <c r="H1115" s="643">
        <f aca="true" t="shared" si="199" ref="H1115:I1117">H1116</f>
        <v>0.5</v>
      </c>
      <c r="I1115" s="644">
        <f t="shared" si="199"/>
        <v>0.5</v>
      </c>
    </row>
    <row r="1116" spans="1:9" ht="25.5">
      <c r="A1116" s="609">
        <v>1099</v>
      </c>
      <c r="B1116" s="621" t="s">
        <v>207</v>
      </c>
      <c r="C1116" s="636" t="s">
        <v>594</v>
      </c>
      <c r="D1116" s="636" t="s">
        <v>194</v>
      </c>
      <c r="E1116" s="618"/>
      <c r="F1116" s="629"/>
      <c r="G1116" s="645">
        <f>G1117</f>
        <v>0.5</v>
      </c>
      <c r="H1116" s="643">
        <f t="shared" si="199"/>
        <v>0.5</v>
      </c>
      <c r="I1116" s="644">
        <f t="shared" si="199"/>
        <v>0.5</v>
      </c>
    </row>
    <row r="1117" spans="1:9" ht="12.75">
      <c r="A1117" s="609">
        <v>1100</v>
      </c>
      <c r="B1117" s="624" t="s">
        <v>42</v>
      </c>
      <c r="C1117" s="636" t="s">
        <v>594</v>
      </c>
      <c r="D1117" s="618" t="s">
        <v>194</v>
      </c>
      <c r="E1117" s="618" t="s">
        <v>11</v>
      </c>
      <c r="F1117" s="618" t="s">
        <v>8</v>
      </c>
      <c r="G1117" s="645">
        <f>G1118</f>
        <v>0.5</v>
      </c>
      <c r="H1117" s="643">
        <f t="shared" si="199"/>
        <v>0.5</v>
      </c>
      <c r="I1117" s="644">
        <f t="shared" si="199"/>
        <v>0.5</v>
      </c>
    </row>
    <row r="1118" spans="1:9" ht="12.75">
      <c r="A1118" s="609">
        <v>1101</v>
      </c>
      <c r="B1118" s="626" t="s">
        <v>27</v>
      </c>
      <c r="C1118" s="636" t="s">
        <v>594</v>
      </c>
      <c r="D1118" s="618" t="s">
        <v>194</v>
      </c>
      <c r="E1118" s="618" t="s">
        <v>11</v>
      </c>
      <c r="F1118" s="618" t="s">
        <v>70</v>
      </c>
      <c r="G1118" s="645">
        <v>0.5</v>
      </c>
      <c r="H1118" s="643">
        <v>0.5</v>
      </c>
      <c r="I1118" s="644">
        <v>0.5</v>
      </c>
    </row>
    <row r="1119" spans="1:9" ht="38.25">
      <c r="A1119" s="609">
        <v>1102</v>
      </c>
      <c r="B1119" s="624" t="s">
        <v>596</v>
      </c>
      <c r="C1119" s="636" t="s">
        <v>595</v>
      </c>
      <c r="D1119" s="636"/>
      <c r="E1119" s="618"/>
      <c r="F1119" s="629"/>
      <c r="G1119" s="645">
        <f>G1120+G1124</f>
        <v>25.5</v>
      </c>
      <c r="H1119" s="643">
        <f>H1120+H1124</f>
        <v>25.5</v>
      </c>
      <c r="I1119" s="644">
        <f>I1120+I1124</f>
        <v>25.5</v>
      </c>
    </row>
    <row r="1120" spans="1:9" ht="38.25">
      <c r="A1120" s="609">
        <v>1103</v>
      </c>
      <c r="B1120" s="626" t="s">
        <v>191</v>
      </c>
      <c r="C1120" s="636" t="s">
        <v>595</v>
      </c>
      <c r="D1120" s="618" t="s">
        <v>180</v>
      </c>
      <c r="E1120" s="618"/>
      <c r="F1120" s="629"/>
      <c r="G1120" s="643">
        <f>G1121</f>
        <v>25</v>
      </c>
      <c r="H1120" s="643">
        <f aca="true" t="shared" si="200" ref="H1120:I1122">H1121</f>
        <v>25</v>
      </c>
      <c r="I1120" s="644">
        <f t="shared" si="200"/>
        <v>25</v>
      </c>
    </row>
    <row r="1121" spans="1:9" ht="12.75">
      <c r="A1121" s="609">
        <v>1104</v>
      </c>
      <c r="B1121" s="624" t="s">
        <v>214</v>
      </c>
      <c r="C1121" s="636" t="s">
        <v>595</v>
      </c>
      <c r="D1121" s="618" t="s">
        <v>129</v>
      </c>
      <c r="E1121" s="618"/>
      <c r="F1121" s="629"/>
      <c r="G1121" s="643">
        <f>G1122</f>
        <v>25</v>
      </c>
      <c r="H1121" s="643">
        <f t="shared" si="200"/>
        <v>25</v>
      </c>
      <c r="I1121" s="644">
        <f t="shared" si="200"/>
        <v>25</v>
      </c>
    </row>
    <row r="1122" spans="1:9" ht="12.75">
      <c r="A1122" s="609">
        <v>1105</v>
      </c>
      <c r="B1122" s="624" t="s">
        <v>42</v>
      </c>
      <c r="C1122" s="636" t="s">
        <v>595</v>
      </c>
      <c r="D1122" s="618" t="s">
        <v>129</v>
      </c>
      <c r="E1122" s="618" t="s">
        <v>11</v>
      </c>
      <c r="F1122" s="618" t="s">
        <v>8</v>
      </c>
      <c r="G1122" s="643">
        <f>G1123</f>
        <v>25</v>
      </c>
      <c r="H1122" s="643">
        <f t="shared" si="200"/>
        <v>25</v>
      </c>
      <c r="I1122" s="644">
        <f t="shared" si="200"/>
        <v>25</v>
      </c>
    </row>
    <row r="1123" spans="1:9" ht="12.75">
      <c r="A1123" s="609">
        <v>1106</v>
      </c>
      <c r="B1123" s="626" t="s">
        <v>27</v>
      </c>
      <c r="C1123" s="636" t="s">
        <v>595</v>
      </c>
      <c r="D1123" s="618" t="s">
        <v>129</v>
      </c>
      <c r="E1123" s="618" t="s">
        <v>11</v>
      </c>
      <c r="F1123" s="618" t="s">
        <v>70</v>
      </c>
      <c r="G1123" s="643">
        <v>25</v>
      </c>
      <c r="H1123" s="643">
        <v>25</v>
      </c>
      <c r="I1123" s="644">
        <v>25</v>
      </c>
    </row>
    <row r="1124" spans="1:9" ht="25.5">
      <c r="A1124" s="609">
        <v>1107</v>
      </c>
      <c r="B1124" s="621" t="s">
        <v>559</v>
      </c>
      <c r="C1124" s="636" t="s">
        <v>595</v>
      </c>
      <c r="D1124" s="636" t="s">
        <v>193</v>
      </c>
      <c r="E1124" s="618"/>
      <c r="F1124" s="629"/>
      <c r="G1124" s="645">
        <f>G1125</f>
        <v>0.5</v>
      </c>
      <c r="H1124" s="643">
        <f aca="true" t="shared" si="201" ref="H1124:I1126">H1125</f>
        <v>0.5</v>
      </c>
      <c r="I1124" s="644">
        <f t="shared" si="201"/>
        <v>0.5</v>
      </c>
    </row>
    <row r="1125" spans="1:9" ht="25.5">
      <c r="A1125" s="609">
        <v>1108</v>
      </c>
      <c r="B1125" s="621" t="s">
        <v>207</v>
      </c>
      <c r="C1125" s="636" t="s">
        <v>595</v>
      </c>
      <c r="D1125" s="636" t="s">
        <v>194</v>
      </c>
      <c r="E1125" s="618"/>
      <c r="F1125" s="629"/>
      <c r="G1125" s="645">
        <f>G1126</f>
        <v>0.5</v>
      </c>
      <c r="H1125" s="643">
        <f t="shared" si="201"/>
        <v>0.5</v>
      </c>
      <c r="I1125" s="644">
        <f t="shared" si="201"/>
        <v>0.5</v>
      </c>
    </row>
    <row r="1126" spans="1:9" ht="12.75">
      <c r="A1126" s="609">
        <v>1109</v>
      </c>
      <c r="B1126" s="624" t="s">
        <v>42</v>
      </c>
      <c r="C1126" s="636" t="s">
        <v>595</v>
      </c>
      <c r="D1126" s="618" t="s">
        <v>194</v>
      </c>
      <c r="E1126" s="618" t="s">
        <v>11</v>
      </c>
      <c r="F1126" s="618" t="s">
        <v>8</v>
      </c>
      <c r="G1126" s="645">
        <f>G1127</f>
        <v>0.5</v>
      </c>
      <c r="H1126" s="643">
        <f t="shared" si="201"/>
        <v>0.5</v>
      </c>
      <c r="I1126" s="644">
        <f t="shared" si="201"/>
        <v>0.5</v>
      </c>
    </row>
    <row r="1127" spans="1:9" ht="12.75">
      <c r="A1127" s="609">
        <v>1110</v>
      </c>
      <c r="B1127" s="626" t="s">
        <v>27</v>
      </c>
      <c r="C1127" s="636" t="s">
        <v>595</v>
      </c>
      <c r="D1127" s="618" t="s">
        <v>194</v>
      </c>
      <c r="E1127" s="618" t="s">
        <v>11</v>
      </c>
      <c r="F1127" s="618" t="s">
        <v>70</v>
      </c>
      <c r="G1127" s="645">
        <v>0.5</v>
      </c>
      <c r="H1127" s="643">
        <v>0.5</v>
      </c>
      <c r="I1127" s="644">
        <v>0.5</v>
      </c>
    </row>
    <row r="1128" spans="1:9" ht="38.25">
      <c r="A1128" s="609">
        <v>1111</v>
      </c>
      <c r="B1128" s="624" t="s">
        <v>597</v>
      </c>
      <c r="C1128" s="636" t="s">
        <v>598</v>
      </c>
      <c r="D1128" s="636"/>
      <c r="E1128" s="618"/>
      <c r="F1128" s="629"/>
      <c r="G1128" s="645">
        <f>G1129+G1133</f>
        <v>25.5</v>
      </c>
      <c r="H1128" s="643">
        <f>H1129+H1133</f>
        <v>25.5</v>
      </c>
      <c r="I1128" s="644">
        <f>I1129+I1133</f>
        <v>25.5</v>
      </c>
    </row>
    <row r="1129" spans="1:9" ht="38.25">
      <c r="A1129" s="609">
        <v>1112</v>
      </c>
      <c r="B1129" s="626" t="s">
        <v>191</v>
      </c>
      <c r="C1129" s="636" t="s">
        <v>598</v>
      </c>
      <c r="D1129" s="618" t="s">
        <v>180</v>
      </c>
      <c r="E1129" s="618"/>
      <c r="F1129" s="629"/>
      <c r="G1129" s="643">
        <f>G1130</f>
        <v>25</v>
      </c>
      <c r="H1129" s="643">
        <f aca="true" t="shared" si="202" ref="H1129:I1131">H1130</f>
        <v>25</v>
      </c>
      <c r="I1129" s="644">
        <f t="shared" si="202"/>
        <v>25</v>
      </c>
    </row>
    <row r="1130" spans="1:9" ht="12.75">
      <c r="A1130" s="609">
        <v>1113</v>
      </c>
      <c r="B1130" s="624" t="s">
        <v>214</v>
      </c>
      <c r="C1130" s="636" t="s">
        <v>598</v>
      </c>
      <c r="D1130" s="618" t="s">
        <v>129</v>
      </c>
      <c r="E1130" s="618"/>
      <c r="F1130" s="629"/>
      <c r="G1130" s="643">
        <f>G1131</f>
        <v>25</v>
      </c>
      <c r="H1130" s="643">
        <f t="shared" si="202"/>
        <v>25</v>
      </c>
      <c r="I1130" s="644">
        <f t="shared" si="202"/>
        <v>25</v>
      </c>
    </row>
    <row r="1131" spans="1:9" ht="12.75">
      <c r="A1131" s="609">
        <v>1114</v>
      </c>
      <c r="B1131" s="624" t="s">
        <v>42</v>
      </c>
      <c r="C1131" s="636" t="s">
        <v>598</v>
      </c>
      <c r="D1131" s="618" t="s">
        <v>129</v>
      </c>
      <c r="E1131" s="618" t="s">
        <v>11</v>
      </c>
      <c r="F1131" s="618" t="s">
        <v>8</v>
      </c>
      <c r="G1131" s="643">
        <f>G1132</f>
        <v>25</v>
      </c>
      <c r="H1131" s="643">
        <f t="shared" si="202"/>
        <v>25</v>
      </c>
      <c r="I1131" s="644">
        <f t="shared" si="202"/>
        <v>25</v>
      </c>
    </row>
    <row r="1132" spans="1:9" ht="12.75">
      <c r="A1132" s="609">
        <v>1115</v>
      </c>
      <c r="B1132" s="626" t="s">
        <v>27</v>
      </c>
      <c r="C1132" s="636" t="s">
        <v>598</v>
      </c>
      <c r="D1132" s="618" t="s">
        <v>129</v>
      </c>
      <c r="E1132" s="618" t="s">
        <v>11</v>
      </c>
      <c r="F1132" s="618" t="s">
        <v>70</v>
      </c>
      <c r="G1132" s="643">
        <v>25</v>
      </c>
      <c r="H1132" s="643">
        <v>25</v>
      </c>
      <c r="I1132" s="644">
        <v>25</v>
      </c>
    </row>
    <row r="1133" spans="1:9" ht="25.5">
      <c r="A1133" s="609">
        <v>1116</v>
      </c>
      <c r="B1133" s="621" t="s">
        <v>559</v>
      </c>
      <c r="C1133" s="636" t="s">
        <v>598</v>
      </c>
      <c r="D1133" s="636" t="s">
        <v>193</v>
      </c>
      <c r="E1133" s="618"/>
      <c r="F1133" s="629"/>
      <c r="G1133" s="645">
        <f>G1134</f>
        <v>0.5</v>
      </c>
      <c r="H1133" s="643">
        <f aca="true" t="shared" si="203" ref="H1133:I1135">H1134</f>
        <v>0.5</v>
      </c>
      <c r="I1133" s="644">
        <f t="shared" si="203"/>
        <v>0.5</v>
      </c>
    </row>
    <row r="1134" spans="1:9" ht="25.5">
      <c r="A1134" s="609">
        <v>1117</v>
      </c>
      <c r="B1134" s="621" t="s">
        <v>207</v>
      </c>
      <c r="C1134" s="636" t="s">
        <v>598</v>
      </c>
      <c r="D1134" s="636" t="s">
        <v>194</v>
      </c>
      <c r="E1134" s="618"/>
      <c r="F1134" s="629"/>
      <c r="G1134" s="645">
        <f>G1135</f>
        <v>0.5</v>
      </c>
      <c r="H1134" s="643">
        <f t="shared" si="203"/>
        <v>0.5</v>
      </c>
      <c r="I1134" s="644">
        <f t="shared" si="203"/>
        <v>0.5</v>
      </c>
    </row>
    <row r="1135" spans="1:9" ht="12.75">
      <c r="A1135" s="609">
        <v>1118</v>
      </c>
      <c r="B1135" s="624" t="s">
        <v>42</v>
      </c>
      <c r="C1135" s="636" t="s">
        <v>598</v>
      </c>
      <c r="D1135" s="618" t="s">
        <v>194</v>
      </c>
      <c r="E1135" s="618" t="s">
        <v>11</v>
      </c>
      <c r="F1135" s="618" t="s">
        <v>8</v>
      </c>
      <c r="G1135" s="645">
        <f>G1136</f>
        <v>0.5</v>
      </c>
      <c r="H1135" s="643">
        <f t="shared" si="203"/>
        <v>0.5</v>
      </c>
      <c r="I1135" s="644">
        <f t="shared" si="203"/>
        <v>0.5</v>
      </c>
    </row>
    <row r="1136" spans="1:9" ht="12.75">
      <c r="A1136" s="609">
        <v>1119</v>
      </c>
      <c r="B1136" s="626" t="s">
        <v>27</v>
      </c>
      <c r="C1136" s="636" t="s">
        <v>598</v>
      </c>
      <c r="D1136" s="618" t="s">
        <v>194</v>
      </c>
      <c r="E1136" s="618" t="s">
        <v>11</v>
      </c>
      <c r="F1136" s="618" t="s">
        <v>70</v>
      </c>
      <c r="G1136" s="645">
        <v>0.5</v>
      </c>
      <c r="H1136" s="645">
        <v>0.5</v>
      </c>
      <c r="I1136" s="646">
        <v>0.5</v>
      </c>
    </row>
    <row r="1137" spans="1:9" ht="38.25">
      <c r="A1137" s="609">
        <v>1120</v>
      </c>
      <c r="B1137" s="624" t="s">
        <v>599</v>
      </c>
      <c r="C1137" s="636" t="s">
        <v>600</v>
      </c>
      <c r="D1137" s="636"/>
      <c r="E1137" s="618"/>
      <c r="F1137" s="629"/>
      <c r="G1137" s="645">
        <f>G1138+G1142</f>
        <v>25.5</v>
      </c>
      <c r="H1137" s="643">
        <f>H1138+H1142</f>
        <v>25.5</v>
      </c>
      <c r="I1137" s="644">
        <f>I1138+I1142</f>
        <v>25.5</v>
      </c>
    </row>
    <row r="1138" spans="1:9" ht="38.25">
      <c r="A1138" s="609">
        <v>1121</v>
      </c>
      <c r="B1138" s="626" t="s">
        <v>191</v>
      </c>
      <c r="C1138" s="636" t="s">
        <v>600</v>
      </c>
      <c r="D1138" s="618" t="s">
        <v>180</v>
      </c>
      <c r="E1138" s="618"/>
      <c r="F1138" s="629"/>
      <c r="G1138" s="643">
        <f>G1139</f>
        <v>25</v>
      </c>
      <c r="H1138" s="643">
        <f aca="true" t="shared" si="204" ref="H1138:I1140">H1139</f>
        <v>25</v>
      </c>
      <c r="I1138" s="644">
        <f t="shared" si="204"/>
        <v>25</v>
      </c>
    </row>
    <row r="1139" spans="1:9" ht="12.75">
      <c r="A1139" s="609">
        <v>1122</v>
      </c>
      <c r="B1139" s="624" t="s">
        <v>214</v>
      </c>
      <c r="C1139" s="636" t="s">
        <v>600</v>
      </c>
      <c r="D1139" s="618" t="s">
        <v>129</v>
      </c>
      <c r="E1139" s="618"/>
      <c r="F1139" s="629"/>
      <c r="G1139" s="643">
        <f>G1140</f>
        <v>25</v>
      </c>
      <c r="H1139" s="643">
        <f t="shared" si="204"/>
        <v>25</v>
      </c>
      <c r="I1139" s="644">
        <f t="shared" si="204"/>
        <v>25</v>
      </c>
    </row>
    <row r="1140" spans="1:9" ht="12.75">
      <c r="A1140" s="609">
        <v>1123</v>
      </c>
      <c r="B1140" s="624" t="s">
        <v>42</v>
      </c>
      <c r="C1140" s="636" t="s">
        <v>600</v>
      </c>
      <c r="D1140" s="618" t="s">
        <v>129</v>
      </c>
      <c r="E1140" s="618" t="s">
        <v>11</v>
      </c>
      <c r="F1140" s="618" t="s">
        <v>8</v>
      </c>
      <c r="G1140" s="643">
        <f>G1141</f>
        <v>25</v>
      </c>
      <c r="H1140" s="643">
        <f t="shared" si="204"/>
        <v>25</v>
      </c>
      <c r="I1140" s="644">
        <f t="shared" si="204"/>
        <v>25</v>
      </c>
    </row>
    <row r="1141" spans="1:9" ht="12.75">
      <c r="A1141" s="609">
        <v>1124</v>
      </c>
      <c r="B1141" s="626" t="s">
        <v>27</v>
      </c>
      <c r="C1141" s="636" t="s">
        <v>600</v>
      </c>
      <c r="D1141" s="618" t="s">
        <v>129</v>
      </c>
      <c r="E1141" s="618" t="s">
        <v>11</v>
      </c>
      <c r="F1141" s="618" t="s">
        <v>70</v>
      </c>
      <c r="G1141" s="643">
        <v>25</v>
      </c>
      <c r="H1141" s="643">
        <v>25</v>
      </c>
      <c r="I1141" s="644">
        <v>25</v>
      </c>
    </row>
    <row r="1142" spans="1:9" ht="25.5">
      <c r="A1142" s="609">
        <v>1125</v>
      </c>
      <c r="B1142" s="621" t="s">
        <v>559</v>
      </c>
      <c r="C1142" s="636" t="s">
        <v>600</v>
      </c>
      <c r="D1142" s="636" t="s">
        <v>193</v>
      </c>
      <c r="E1142" s="618"/>
      <c r="F1142" s="629"/>
      <c r="G1142" s="645">
        <f>G1143</f>
        <v>0.5</v>
      </c>
      <c r="H1142" s="643">
        <f aca="true" t="shared" si="205" ref="H1142:I1144">H1143</f>
        <v>0.5</v>
      </c>
      <c r="I1142" s="644">
        <f t="shared" si="205"/>
        <v>0.5</v>
      </c>
    </row>
    <row r="1143" spans="1:9" ht="25.5">
      <c r="A1143" s="609">
        <v>1126</v>
      </c>
      <c r="B1143" s="621" t="s">
        <v>207</v>
      </c>
      <c r="C1143" s="636" t="s">
        <v>600</v>
      </c>
      <c r="D1143" s="636" t="s">
        <v>194</v>
      </c>
      <c r="E1143" s="618"/>
      <c r="F1143" s="629"/>
      <c r="G1143" s="645">
        <f>G1144</f>
        <v>0.5</v>
      </c>
      <c r="H1143" s="643">
        <f t="shared" si="205"/>
        <v>0.5</v>
      </c>
      <c r="I1143" s="644">
        <f t="shared" si="205"/>
        <v>0.5</v>
      </c>
    </row>
    <row r="1144" spans="1:9" ht="12.75">
      <c r="A1144" s="609">
        <v>1127</v>
      </c>
      <c r="B1144" s="624" t="s">
        <v>42</v>
      </c>
      <c r="C1144" s="636" t="s">
        <v>600</v>
      </c>
      <c r="D1144" s="618" t="s">
        <v>194</v>
      </c>
      <c r="E1144" s="618" t="s">
        <v>11</v>
      </c>
      <c r="F1144" s="618" t="s">
        <v>8</v>
      </c>
      <c r="G1144" s="645">
        <f>G1145</f>
        <v>0.5</v>
      </c>
      <c r="H1144" s="643">
        <f t="shared" si="205"/>
        <v>0.5</v>
      </c>
      <c r="I1144" s="644">
        <f t="shared" si="205"/>
        <v>0.5</v>
      </c>
    </row>
    <row r="1145" spans="1:9" ht="12.75">
      <c r="A1145" s="609">
        <v>1128</v>
      </c>
      <c r="B1145" s="626" t="s">
        <v>27</v>
      </c>
      <c r="C1145" s="636" t="s">
        <v>600</v>
      </c>
      <c r="D1145" s="618" t="s">
        <v>194</v>
      </c>
      <c r="E1145" s="618" t="s">
        <v>11</v>
      </c>
      <c r="F1145" s="618" t="s">
        <v>70</v>
      </c>
      <c r="G1145" s="645">
        <v>0.5</v>
      </c>
      <c r="H1145" s="645">
        <v>0.5</v>
      </c>
      <c r="I1145" s="646">
        <v>0.5</v>
      </c>
    </row>
    <row r="1146" spans="1:9" ht="13.5" thickBot="1">
      <c r="A1146" s="609">
        <v>1129</v>
      </c>
      <c r="B1146" s="656" t="s">
        <v>232</v>
      </c>
      <c r="C1146" s="657"/>
      <c r="D1146" s="658"/>
      <c r="E1146" s="658"/>
      <c r="F1146" s="658"/>
      <c r="G1146" s="659"/>
      <c r="H1146" s="660">
        <v>16295.6</v>
      </c>
      <c r="I1146" s="661">
        <v>32975.749</v>
      </c>
    </row>
    <row r="1147" spans="1:9" ht="13.5" thickBot="1">
      <c r="A1147" s="778" t="s">
        <v>134</v>
      </c>
      <c r="B1147" s="779"/>
      <c r="C1147" s="779"/>
      <c r="D1147" s="779"/>
      <c r="E1147" s="714"/>
      <c r="F1147" s="714"/>
      <c r="G1147" s="662">
        <f>G18+G286+G312+G354+G460+G526+G538+G571+G592+G629+G764+G770+G790+G808+G802+G753+G796</f>
        <v>1558229.88501</v>
      </c>
      <c r="H1147" s="662">
        <f>H18+H286+H312+H354+H460+H526+H538+H571+H592+H629+H764+H770+H790+H808+H802+H1146+H753+H796</f>
        <v>1341663.5660400002</v>
      </c>
      <c r="I1147" s="663">
        <f>I18+I286+I312+I354+I460+I526+I538+I571+I592+I629+I764+I770+I790+I808+I802+I1146+I753+I796</f>
        <v>1344704.3547399999</v>
      </c>
    </row>
    <row r="1148" spans="1:9" ht="12.75">
      <c r="A1148" s="585"/>
      <c r="B1148" s="585"/>
      <c r="C1148" s="585"/>
      <c r="D1148" s="585"/>
      <c r="E1148" s="585"/>
      <c r="F1148" s="585"/>
      <c r="G1148" s="585"/>
      <c r="H1148" s="585"/>
      <c r="I1148" s="585"/>
    </row>
    <row r="1149" spans="1:9" ht="12.75">
      <c r="A1149" s="585"/>
      <c r="B1149" s="585"/>
      <c r="C1149" s="585"/>
      <c r="D1149" s="585"/>
      <c r="E1149" s="585"/>
      <c r="F1149" s="585"/>
      <c r="G1149" s="585"/>
      <c r="H1149" s="585"/>
      <c r="I1149" s="585"/>
    </row>
    <row r="1151" spans="7:9" ht="12.75">
      <c r="G1151" s="336"/>
      <c r="H1151" s="336"/>
      <c r="I1151" s="336"/>
    </row>
  </sheetData>
  <sheetProtection/>
  <autoFilter ref="A17:J1147"/>
  <mergeCells count="3">
    <mergeCell ref="A11:G11"/>
    <mergeCell ref="A13:I13"/>
    <mergeCell ref="A1147:D1147"/>
  </mergeCells>
  <printOptions/>
  <pageMargins left="0.31496062992125984" right="0.11811023622047245" top="0" bottom="0" header="0.31496062992125984" footer="0.31496062992125984"/>
  <pageSetup fitToHeight="0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6"/>
  <sheetViews>
    <sheetView tabSelected="1" zoomScalePageLayoutView="0" workbookViewId="0" topLeftCell="A17">
      <selection activeCell="B21" sqref="B21"/>
    </sheetView>
  </sheetViews>
  <sheetFormatPr defaultColWidth="9.00390625" defaultRowHeight="12.75"/>
  <cols>
    <col min="1" max="1" width="8.125" style="3" customWidth="1"/>
    <col min="2" max="2" width="64.75390625" style="3" customWidth="1"/>
    <col min="3" max="5" width="14.125" style="3" customWidth="1"/>
    <col min="6" max="6" width="10.75390625" style="3" customWidth="1"/>
    <col min="7" max="7" width="11.125" style="3" customWidth="1"/>
    <col min="8" max="16384" width="9.125" style="3" customWidth="1"/>
  </cols>
  <sheetData>
    <row r="1" ht="15.75">
      <c r="E1" s="97" t="s">
        <v>1025</v>
      </c>
    </row>
    <row r="2" ht="15.75">
      <c r="E2" s="109" t="s">
        <v>419</v>
      </c>
    </row>
    <row r="3" ht="15.75">
      <c r="E3" s="13" t="s">
        <v>910</v>
      </c>
    </row>
    <row r="4" ht="15.75">
      <c r="E4" s="13" t="s">
        <v>839</v>
      </c>
    </row>
    <row r="5" ht="15.75">
      <c r="E5" s="109" t="s">
        <v>1101</v>
      </c>
    </row>
    <row r="7" spans="1:11" ht="15.75">
      <c r="A7" s="136"/>
      <c r="D7"/>
      <c r="E7" s="97" t="s">
        <v>240</v>
      </c>
      <c r="F7" s="110"/>
      <c r="G7" s="8"/>
      <c r="H7" s="137"/>
      <c r="I7" s="138"/>
      <c r="J7" s="136"/>
      <c r="K7" s="139"/>
    </row>
    <row r="8" spans="1:11" ht="15.75">
      <c r="A8" s="136"/>
      <c r="D8" s="2"/>
      <c r="E8" s="109" t="s">
        <v>420</v>
      </c>
      <c r="F8" s="110"/>
      <c r="G8" s="2"/>
      <c r="H8" s="5"/>
      <c r="I8" s="140"/>
      <c r="J8" s="136"/>
      <c r="K8" s="141"/>
    </row>
    <row r="9" spans="1:11" ht="15.75">
      <c r="A9" s="136"/>
      <c r="D9" s="2"/>
      <c r="E9" s="231" t="s">
        <v>839</v>
      </c>
      <c r="F9" s="110"/>
      <c r="G9" s="2"/>
      <c r="H9" s="5"/>
      <c r="I9" s="140"/>
      <c r="J9" s="136"/>
      <c r="K9" s="141"/>
    </row>
    <row r="10" spans="1:11" ht="15.75">
      <c r="A10" s="136"/>
      <c r="D10" s="2"/>
      <c r="E10" s="232" t="s">
        <v>906</v>
      </c>
      <c r="F10" s="110"/>
      <c r="G10" s="2"/>
      <c r="H10" s="5"/>
      <c r="I10" s="140"/>
      <c r="J10" s="136"/>
      <c r="K10" s="142"/>
    </row>
    <row r="11" spans="1:11" ht="15.75">
      <c r="A11" s="136"/>
      <c r="B11" s="23"/>
      <c r="D11" s="2"/>
      <c r="E11"/>
      <c r="F11" s="110"/>
      <c r="G11" s="2"/>
      <c r="H11" s="5"/>
      <c r="I11" s="140"/>
      <c r="J11" s="136"/>
      <c r="K11" s="142"/>
    </row>
    <row r="12" spans="1:11" ht="15.75">
      <c r="A12" s="780"/>
      <c r="B12" s="780"/>
      <c r="C12" s="780"/>
      <c r="D12" s="780"/>
      <c r="E12" s="780"/>
      <c r="F12" s="780"/>
      <c r="G12" s="2"/>
      <c r="H12" s="5"/>
      <c r="I12" s="140"/>
      <c r="J12" s="136"/>
      <c r="K12" s="142"/>
    </row>
    <row r="13" spans="2:5" ht="12.75">
      <c r="B13" s="780"/>
      <c r="C13" s="780"/>
      <c r="D13" s="780"/>
      <c r="E13" s="780"/>
    </row>
    <row r="14" spans="1:6" ht="12.75" customHeight="1">
      <c r="A14" s="782" t="s">
        <v>853</v>
      </c>
      <c r="B14" s="782"/>
      <c r="C14" s="782"/>
      <c r="D14" s="782"/>
      <c r="E14" s="782"/>
      <c r="F14" s="164"/>
    </row>
    <row r="15" spans="1:6" ht="21.75" customHeight="1">
      <c r="A15" s="782"/>
      <c r="B15" s="782"/>
      <c r="C15" s="782"/>
      <c r="D15" s="782"/>
      <c r="E15" s="782"/>
      <c r="F15" s="164"/>
    </row>
    <row r="16" spans="1:6" ht="8.25" customHeight="1">
      <c r="A16" s="143"/>
      <c r="B16" s="143"/>
      <c r="C16" s="143"/>
      <c r="D16" s="143"/>
      <c r="E16" s="143"/>
      <c r="F16" s="143"/>
    </row>
    <row r="17" ht="16.5" thickBot="1">
      <c r="E17" s="4" t="s">
        <v>170</v>
      </c>
    </row>
    <row r="18" spans="1:5" ht="32.25" thickBot="1">
      <c r="A18" s="144" t="s">
        <v>715</v>
      </c>
      <c r="B18" s="145" t="s">
        <v>716</v>
      </c>
      <c r="C18" s="146" t="s">
        <v>624</v>
      </c>
      <c r="D18" s="146" t="s">
        <v>726</v>
      </c>
      <c r="E18" s="146" t="s">
        <v>852</v>
      </c>
    </row>
    <row r="19" spans="1:5" ht="31.5">
      <c r="A19" s="781"/>
      <c r="B19" s="147" t="s">
        <v>717</v>
      </c>
      <c r="C19" s="148">
        <f>C20</f>
        <v>2096.341</v>
      </c>
      <c r="D19" s="149">
        <f>D20</f>
        <v>2094.6259999999997</v>
      </c>
      <c r="E19" s="149">
        <f>E20</f>
        <v>2094.6259999999997</v>
      </c>
    </row>
    <row r="20" spans="1:5" ht="45" customHeight="1">
      <c r="A20" s="781"/>
      <c r="B20" s="147" t="s">
        <v>718</v>
      </c>
      <c r="C20" s="148">
        <f>C21+C25+C23</f>
        <v>2096.341</v>
      </c>
      <c r="D20" s="148">
        <f>D21+D25+D23</f>
        <v>2094.6259999999997</v>
      </c>
      <c r="E20" s="148">
        <f>E21+E25+E23</f>
        <v>2094.6259999999997</v>
      </c>
    </row>
    <row r="21" spans="1:5" ht="78.75">
      <c r="A21" s="150" t="s">
        <v>719</v>
      </c>
      <c r="B21" s="151" t="s">
        <v>911</v>
      </c>
      <c r="C21" s="36">
        <v>1543.711</v>
      </c>
      <c r="D21" s="36">
        <v>1543.711</v>
      </c>
      <c r="E21" s="36">
        <v>1543.711</v>
      </c>
    </row>
    <row r="22" spans="1:5" ht="15.75" hidden="1">
      <c r="A22" s="150" t="s">
        <v>720</v>
      </c>
      <c r="B22" s="152" t="s">
        <v>721</v>
      </c>
      <c r="C22" s="36"/>
      <c r="D22" s="37"/>
      <c r="E22" s="37"/>
    </row>
    <row r="23" spans="1:5" ht="110.25">
      <c r="A23" s="150" t="s">
        <v>722</v>
      </c>
      <c r="B23" s="151" t="s">
        <v>948</v>
      </c>
      <c r="C23" s="36">
        <f>C24</f>
        <v>280</v>
      </c>
      <c r="D23" s="37">
        <f>D24</f>
        <v>238.035</v>
      </c>
      <c r="E23" s="37">
        <f>E24</f>
        <v>238.035</v>
      </c>
    </row>
    <row r="24" spans="1:5" ht="63">
      <c r="A24" s="150" t="s">
        <v>950</v>
      </c>
      <c r="B24" s="151" t="s">
        <v>949</v>
      </c>
      <c r="C24" s="36">
        <f>130+150</f>
        <v>280</v>
      </c>
      <c r="D24" s="36">
        <v>238.035</v>
      </c>
      <c r="E24" s="36">
        <v>238.035</v>
      </c>
    </row>
    <row r="25" spans="1:5" ht="80.25" customHeight="1">
      <c r="A25" s="150" t="s">
        <v>951</v>
      </c>
      <c r="B25" s="151" t="s">
        <v>723</v>
      </c>
      <c r="C25" s="153">
        <f>C26</f>
        <v>272.63</v>
      </c>
      <c r="D25" s="154">
        <f>D26</f>
        <v>312.88</v>
      </c>
      <c r="E25" s="154">
        <f>E26</f>
        <v>312.88</v>
      </c>
    </row>
    <row r="26" spans="1:5" ht="39.75" customHeight="1" thickBot="1">
      <c r="A26" s="155" t="s">
        <v>952</v>
      </c>
      <c r="B26" s="156" t="s">
        <v>724</v>
      </c>
      <c r="C26" s="157">
        <v>272.63</v>
      </c>
      <c r="D26" s="157">
        <v>312.88</v>
      </c>
      <c r="E26" s="157">
        <v>312.88</v>
      </c>
    </row>
    <row r="27" spans="1:5" ht="16.5" thickBot="1">
      <c r="A27" s="158"/>
      <c r="B27" s="159" t="s">
        <v>76</v>
      </c>
      <c r="C27" s="160">
        <f>C19</f>
        <v>2096.341</v>
      </c>
      <c r="D27" s="160">
        <f>D19</f>
        <v>2094.6259999999997</v>
      </c>
      <c r="E27" s="160">
        <f>E19</f>
        <v>2094.6259999999997</v>
      </c>
    </row>
    <row r="28" spans="1:5" ht="12.75">
      <c r="A28" s="161"/>
      <c r="B28" s="162"/>
      <c r="C28" s="163"/>
      <c r="D28" s="163"/>
      <c r="E28" s="163"/>
    </row>
    <row r="29" ht="12.75">
      <c r="A29" s="161"/>
    </row>
    <row r="30" ht="12.75">
      <c r="A30" s="161"/>
    </row>
    <row r="31" ht="12.75">
      <c r="A31" s="161"/>
    </row>
    <row r="32" ht="12.75">
      <c r="A32" s="161"/>
    </row>
    <row r="33" ht="12.75">
      <c r="A33" s="161"/>
    </row>
    <row r="34" ht="12.75">
      <c r="A34" s="161"/>
    </row>
    <row r="35" ht="12.75">
      <c r="A35" s="161"/>
    </row>
    <row r="36" ht="12.75">
      <c r="A36" s="161"/>
    </row>
    <row r="37" ht="12.75">
      <c r="A37" s="161"/>
    </row>
    <row r="38" ht="12.75">
      <c r="A38" s="161"/>
    </row>
    <row r="39" ht="12.75">
      <c r="A39" s="161"/>
    </row>
    <row r="40" ht="12.75">
      <c r="A40" s="161"/>
    </row>
    <row r="41" ht="12.75">
      <c r="A41" s="161"/>
    </row>
    <row r="42" ht="12.75">
      <c r="A42" s="161"/>
    </row>
    <row r="43" ht="12.75">
      <c r="A43" s="161"/>
    </row>
    <row r="44" ht="12.75">
      <c r="A44" s="161"/>
    </row>
    <row r="45" ht="12.75">
      <c r="A45" s="161"/>
    </row>
    <row r="46" ht="12.75">
      <c r="A46" s="161"/>
    </row>
  </sheetData>
  <sheetProtection/>
  <mergeCells count="4">
    <mergeCell ref="A12:F12"/>
    <mergeCell ref="B13:E13"/>
    <mergeCell ref="A19:A20"/>
    <mergeCell ref="A14:E15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zoomScalePageLayoutView="0" workbookViewId="0" topLeftCell="A1">
      <selection activeCell="D11" sqref="D11"/>
    </sheetView>
  </sheetViews>
  <sheetFormatPr defaultColWidth="9.00390625" defaultRowHeight="12.75"/>
  <cols>
    <col min="3" max="3" width="14.00390625" style="0" customWidth="1"/>
    <col min="4" max="4" width="17.625" style="0" customWidth="1"/>
    <col min="5" max="5" width="16.375" style="0" customWidth="1"/>
    <col min="6" max="6" width="17.25390625" style="0" customWidth="1"/>
  </cols>
  <sheetData>
    <row r="1" ht="15.75">
      <c r="F1" s="97" t="s">
        <v>1026</v>
      </c>
    </row>
    <row r="2" ht="15.75">
      <c r="F2" s="109" t="s">
        <v>419</v>
      </c>
    </row>
    <row r="3" ht="15.75">
      <c r="F3" s="13" t="s">
        <v>910</v>
      </c>
    </row>
    <row r="4" ht="15.75">
      <c r="F4" s="13" t="s">
        <v>839</v>
      </c>
    </row>
    <row r="5" ht="15.75">
      <c r="F5" s="109" t="s">
        <v>1101</v>
      </c>
    </row>
    <row r="7" spans="3:6" ht="15.75">
      <c r="C7" s="12"/>
      <c r="F7" s="97" t="s">
        <v>763</v>
      </c>
    </row>
    <row r="8" spans="3:6" ht="15.75">
      <c r="C8" s="23"/>
      <c r="E8" s="2"/>
      <c r="F8" s="109" t="s">
        <v>420</v>
      </c>
    </row>
    <row r="9" spans="3:6" ht="15.75">
      <c r="C9" s="23"/>
      <c r="E9" s="2"/>
      <c r="F9" s="231" t="s">
        <v>839</v>
      </c>
    </row>
    <row r="10" spans="3:6" ht="15.75">
      <c r="C10" s="23"/>
      <c r="E10" s="2"/>
      <c r="F10" s="232" t="s">
        <v>906</v>
      </c>
    </row>
    <row r="11" spans="4:6" ht="12.75">
      <c r="D11" s="3"/>
      <c r="E11" s="3"/>
      <c r="F11" s="3"/>
    </row>
    <row r="12" spans="1:6" ht="32.25" customHeight="1">
      <c r="A12" s="791"/>
      <c r="B12" s="791"/>
      <c r="C12" s="791"/>
      <c r="D12" s="791"/>
      <c r="E12" s="791"/>
      <c r="F12" s="791"/>
    </row>
    <row r="14" spans="1:6" ht="21" customHeight="1">
      <c r="A14" s="794" t="s">
        <v>854</v>
      </c>
      <c r="B14" s="794"/>
      <c r="C14" s="794"/>
      <c r="D14" s="794"/>
      <c r="E14" s="794"/>
      <c r="F14" s="794"/>
    </row>
    <row r="15" spans="1:6" ht="21" customHeight="1">
      <c r="A15" s="794"/>
      <c r="B15" s="794"/>
      <c r="C15" s="794"/>
      <c r="D15" s="794"/>
      <c r="E15" s="794"/>
      <c r="F15" s="794"/>
    </row>
    <row r="16" spans="1:6" ht="21" customHeight="1">
      <c r="A16" s="794"/>
      <c r="B16" s="794"/>
      <c r="C16" s="794"/>
      <c r="D16" s="794"/>
      <c r="E16" s="794"/>
      <c r="F16" s="794"/>
    </row>
    <row r="17" spans="1:5" ht="15.75">
      <c r="A17" s="4"/>
      <c r="B17" s="4"/>
      <c r="C17" s="4"/>
      <c r="D17" s="4"/>
      <c r="E17" s="4"/>
    </row>
    <row r="18" spans="1:6" ht="16.5" thickBot="1">
      <c r="A18" s="4"/>
      <c r="B18" s="4"/>
      <c r="C18" s="4"/>
      <c r="D18" s="13"/>
      <c r="E18" s="4"/>
      <c r="F18" s="13" t="s">
        <v>99</v>
      </c>
    </row>
    <row r="19" spans="1:6" ht="12.75" customHeight="1">
      <c r="A19" s="787" t="s">
        <v>15</v>
      </c>
      <c r="B19" s="787" t="s">
        <v>73</v>
      </c>
      <c r="C19" s="789"/>
      <c r="D19" s="792" t="s">
        <v>624</v>
      </c>
      <c r="E19" s="792" t="s">
        <v>726</v>
      </c>
      <c r="F19" s="792" t="s">
        <v>852</v>
      </c>
    </row>
    <row r="20" spans="1:6" ht="27.75" customHeight="1" thickBot="1">
      <c r="A20" s="788"/>
      <c r="B20" s="788"/>
      <c r="C20" s="790"/>
      <c r="D20" s="793"/>
      <c r="E20" s="793"/>
      <c r="F20" s="793"/>
    </row>
    <row r="21" spans="1:6" ht="15.75">
      <c r="A21" s="259">
        <v>1</v>
      </c>
      <c r="B21" s="785" t="s">
        <v>164</v>
      </c>
      <c r="C21" s="786"/>
      <c r="D21" s="260">
        <f>7198.193+58.165</f>
        <v>7256.358</v>
      </c>
      <c r="E21" s="260">
        <v>6844.373000000001</v>
      </c>
      <c r="F21" s="260">
        <v>6765.373000000001</v>
      </c>
    </row>
    <row r="22" spans="1:6" ht="15.75">
      <c r="A22" s="22">
        <v>2</v>
      </c>
      <c r="B22" s="798" t="s">
        <v>165</v>
      </c>
      <c r="C22" s="799"/>
      <c r="D22" s="39">
        <f>4094.872+19.296+247.857</f>
        <v>4362.025</v>
      </c>
      <c r="E22" s="39">
        <v>4668.684000000001</v>
      </c>
      <c r="F22" s="39">
        <v>4611.784</v>
      </c>
    </row>
    <row r="23" spans="1:6" ht="15.75">
      <c r="A23" s="22">
        <v>3</v>
      </c>
      <c r="B23" s="798" t="s">
        <v>168</v>
      </c>
      <c r="C23" s="799"/>
      <c r="D23" s="39">
        <f>4429.264+35.136+363.502</f>
        <v>4827.902000000001</v>
      </c>
      <c r="E23" s="39">
        <v>5069.864000000001</v>
      </c>
      <c r="F23" s="39">
        <v>5058.364000000001</v>
      </c>
    </row>
    <row r="24" spans="1:6" ht="15.75">
      <c r="A24" s="22">
        <v>4</v>
      </c>
      <c r="B24" s="798" t="s">
        <v>169</v>
      </c>
      <c r="C24" s="799"/>
      <c r="D24" s="39">
        <f>7977.524+115.76+120.58</f>
        <v>8213.864000000001</v>
      </c>
      <c r="E24" s="39">
        <v>7918.224</v>
      </c>
      <c r="F24" s="39">
        <v>7915.923999999999</v>
      </c>
    </row>
    <row r="25" spans="1:6" ht="15.75">
      <c r="A25" s="22">
        <v>5</v>
      </c>
      <c r="B25" s="798" t="s">
        <v>166</v>
      </c>
      <c r="C25" s="799"/>
      <c r="D25" s="39">
        <f>2295.629+811.553+231.6</f>
        <v>3338.7819999999997</v>
      </c>
      <c r="E25" s="39">
        <v>2285.628999999999</v>
      </c>
      <c r="F25" s="39">
        <v>2282.628999999999</v>
      </c>
    </row>
    <row r="26" spans="1:6" ht="16.5" thickBot="1">
      <c r="A26" s="22">
        <v>6</v>
      </c>
      <c r="B26" s="783" t="s">
        <v>167</v>
      </c>
      <c r="C26" s="784"/>
      <c r="D26" s="40">
        <f>4994.561+68.141</f>
        <v>5062.701999999999</v>
      </c>
      <c r="E26" s="40">
        <v>5125.260999999999</v>
      </c>
      <c r="F26" s="39">
        <v>5110.960999999999</v>
      </c>
    </row>
    <row r="27" spans="1:6" ht="16.5" thickBot="1">
      <c r="A27" s="795" t="s">
        <v>134</v>
      </c>
      <c r="B27" s="796"/>
      <c r="C27" s="797"/>
      <c r="D27" s="41">
        <f>SUM(SUM(SUM(D21:D26)))</f>
        <v>33061.633</v>
      </c>
      <c r="E27" s="41">
        <f>SUM(SUM(SUM(E21:E26)))</f>
        <v>31912.035000000003</v>
      </c>
      <c r="F27" s="41">
        <f>SUM(SUM(SUM(F21:F26)))</f>
        <v>31745.035</v>
      </c>
    </row>
    <row r="28" ht="12.75">
      <c r="D28" s="107"/>
    </row>
  </sheetData>
  <sheetProtection/>
  <mergeCells count="14">
    <mergeCell ref="A27:C27"/>
    <mergeCell ref="E19:E20"/>
    <mergeCell ref="B22:C22"/>
    <mergeCell ref="B23:C23"/>
    <mergeCell ref="B24:C24"/>
    <mergeCell ref="B25:C25"/>
    <mergeCell ref="B26:C26"/>
    <mergeCell ref="B21:C21"/>
    <mergeCell ref="A19:A20"/>
    <mergeCell ref="B19:C20"/>
    <mergeCell ref="A12:F12"/>
    <mergeCell ref="D19:D20"/>
    <mergeCell ref="A14:F16"/>
    <mergeCell ref="F19:F20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440"/>
  <sheetViews>
    <sheetView zoomScale="110" zoomScaleNormal="110" zoomScaleSheetLayoutView="100" workbookViewId="0" topLeftCell="C1">
      <selection activeCell="D17" sqref="D17:D19"/>
    </sheetView>
  </sheetViews>
  <sheetFormatPr defaultColWidth="7.00390625" defaultRowHeight="12.75"/>
  <cols>
    <col min="1" max="1" width="63.625" style="10" customWidth="1"/>
    <col min="2" max="2" width="41.75390625" style="10" customWidth="1"/>
    <col min="3" max="3" width="12.25390625" style="123" customWidth="1"/>
    <col min="4" max="4" width="13.375" style="166" customWidth="1"/>
    <col min="5" max="5" width="14.875" style="10" customWidth="1"/>
    <col min="6" max="6" width="10.875" style="10" customWidth="1"/>
    <col min="7" max="7" width="11.25390625" style="10" customWidth="1"/>
    <col min="8" max="9" width="11.125" style="10" customWidth="1"/>
    <col min="10" max="10" width="10.375" style="10" customWidth="1"/>
    <col min="11" max="11" width="12.75390625" style="10" customWidth="1"/>
    <col min="12" max="12" width="12.125" style="10" hidden="1" customWidth="1"/>
    <col min="13" max="13" width="12.125" style="10" customWidth="1"/>
    <col min="14" max="14" width="12.875" style="10" customWidth="1"/>
    <col min="15" max="15" width="11.75390625" style="10" customWidth="1"/>
    <col min="16" max="16" width="13.125" style="10" customWidth="1"/>
    <col min="17" max="17" width="12.00390625" style="10" customWidth="1"/>
    <col min="18" max="18" width="10.75390625" style="10" customWidth="1"/>
    <col min="19" max="16384" width="7.00390625" style="10" customWidth="1"/>
  </cols>
  <sheetData>
    <row r="1" ht="15.75">
      <c r="R1" s="97" t="s">
        <v>1027</v>
      </c>
    </row>
    <row r="2" ht="15.75">
      <c r="R2" s="109" t="s">
        <v>419</v>
      </c>
    </row>
    <row r="3" ht="15.75">
      <c r="R3" s="13" t="s">
        <v>910</v>
      </c>
    </row>
    <row r="4" ht="15.75">
      <c r="R4" s="13" t="s">
        <v>839</v>
      </c>
    </row>
    <row r="5" ht="15.75">
      <c r="R5" s="109" t="s">
        <v>1101</v>
      </c>
    </row>
    <row r="7" spans="8:18" ht="15.75" customHeight="1">
      <c r="H7" s="96"/>
      <c r="I7" s="96"/>
      <c r="R7" s="97" t="s">
        <v>876</v>
      </c>
    </row>
    <row r="8" ht="15.75">
      <c r="R8" s="109" t="s">
        <v>419</v>
      </c>
    </row>
    <row r="9" ht="15.75">
      <c r="R9" s="231" t="s">
        <v>839</v>
      </c>
    </row>
    <row r="10" spans="8:18" ht="15.75">
      <c r="H10" s="51"/>
      <c r="I10" s="51"/>
      <c r="R10" s="232" t="s">
        <v>906</v>
      </c>
    </row>
    <row r="12" spans="2:13" ht="12">
      <c r="B12" s="806"/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669"/>
    </row>
    <row r="14" spans="1:16" ht="12" customHeight="1">
      <c r="A14" s="807" t="s">
        <v>856</v>
      </c>
      <c r="B14" s="807"/>
      <c r="C14" s="807"/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7"/>
      <c r="P14" s="807"/>
    </row>
    <row r="16" spans="1:18" ht="12.75" thickBot="1">
      <c r="A16" s="168"/>
      <c r="D16" s="167"/>
      <c r="R16" s="10" t="s">
        <v>99</v>
      </c>
    </row>
    <row r="17" spans="1:18" ht="12" customHeight="1">
      <c r="A17" s="814" t="s">
        <v>619</v>
      </c>
      <c r="B17" s="808" t="s">
        <v>86</v>
      </c>
      <c r="C17" s="808" t="s">
        <v>624</v>
      </c>
      <c r="D17" s="808" t="s">
        <v>432</v>
      </c>
      <c r="E17" s="817" t="s">
        <v>87</v>
      </c>
      <c r="F17" s="817"/>
      <c r="G17" s="817"/>
      <c r="H17" s="817"/>
      <c r="I17" s="817"/>
      <c r="J17" s="817"/>
      <c r="K17" s="817"/>
      <c r="L17" s="817"/>
      <c r="M17" s="817"/>
      <c r="N17" s="817"/>
      <c r="O17" s="169"/>
      <c r="P17" s="811" t="s">
        <v>134</v>
      </c>
      <c r="Q17" s="803" t="s">
        <v>726</v>
      </c>
      <c r="R17" s="800" t="s">
        <v>852</v>
      </c>
    </row>
    <row r="18" spans="1:18" ht="12">
      <c r="A18" s="815"/>
      <c r="B18" s="809"/>
      <c r="C18" s="809"/>
      <c r="D18" s="809"/>
      <c r="E18" s="170" t="s">
        <v>43</v>
      </c>
      <c r="F18" s="171" t="s">
        <v>109</v>
      </c>
      <c r="G18" s="170" t="s">
        <v>64</v>
      </c>
      <c r="H18" s="170" t="s">
        <v>65</v>
      </c>
      <c r="I18" s="171" t="s">
        <v>107</v>
      </c>
      <c r="J18" s="170" t="s">
        <v>57</v>
      </c>
      <c r="K18" s="170" t="s">
        <v>127</v>
      </c>
      <c r="L18" s="170" t="s">
        <v>68</v>
      </c>
      <c r="M18" s="171" t="s">
        <v>115</v>
      </c>
      <c r="N18" s="172">
        <v>10</v>
      </c>
      <c r="O18" s="173">
        <v>11</v>
      </c>
      <c r="P18" s="812"/>
      <c r="Q18" s="804"/>
      <c r="R18" s="801"/>
    </row>
    <row r="19" spans="1:18" ht="98.25" customHeight="1" thickBot="1">
      <c r="A19" s="816"/>
      <c r="B19" s="810"/>
      <c r="C19" s="810"/>
      <c r="D19" s="810"/>
      <c r="E19" s="165" t="s">
        <v>42</v>
      </c>
      <c r="F19" s="165" t="s">
        <v>67</v>
      </c>
      <c r="G19" s="165" t="s">
        <v>69</v>
      </c>
      <c r="H19" s="165" t="s">
        <v>100</v>
      </c>
      <c r="I19" s="165" t="s">
        <v>703</v>
      </c>
      <c r="J19" s="174" t="s">
        <v>56</v>
      </c>
      <c r="K19" s="165" t="s">
        <v>102</v>
      </c>
      <c r="L19" s="165" t="s">
        <v>93</v>
      </c>
      <c r="M19" s="165" t="s">
        <v>225</v>
      </c>
      <c r="N19" s="165" t="s">
        <v>139</v>
      </c>
      <c r="O19" s="175" t="s">
        <v>47</v>
      </c>
      <c r="P19" s="813"/>
      <c r="Q19" s="805"/>
      <c r="R19" s="802"/>
    </row>
    <row r="20" spans="1:18" s="185" customFormat="1" ht="24">
      <c r="A20" s="186" t="s">
        <v>480</v>
      </c>
      <c r="B20" s="177"/>
      <c r="C20" s="266">
        <v>658.6</v>
      </c>
      <c r="D20" s="178" t="s">
        <v>88</v>
      </c>
      <c r="E20" s="179"/>
      <c r="F20" s="179"/>
      <c r="G20" s="179"/>
      <c r="H20" s="179"/>
      <c r="I20" s="179"/>
      <c r="J20" s="180">
        <f>C20</f>
        <v>658.6</v>
      </c>
      <c r="K20" s="179"/>
      <c r="L20" s="179"/>
      <c r="M20" s="179"/>
      <c r="N20" s="179"/>
      <c r="O20" s="181"/>
      <c r="P20" s="188">
        <f>SUM(E20:N20)</f>
        <v>658.6</v>
      </c>
      <c r="Q20" s="183">
        <v>459.6</v>
      </c>
      <c r="R20" s="182">
        <v>459.6</v>
      </c>
    </row>
    <row r="21" spans="1:18" s="185" customFormat="1" ht="33" customHeight="1">
      <c r="A21" s="176" t="s">
        <v>727</v>
      </c>
      <c r="B21" s="177"/>
      <c r="C21" s="266">
        <v>126.4</v>
      </c>
      <c r="D21" s="178" t="s">
        <v>88</v>
      </c>
      <c r="E21" s="179"/>
      <c r="F21" s="179"/>
      <c r="G21" s="179"/>
      <c r="H21" s="179"/>
      <c r="I21" s="179"/>
      <c r="J21" s="180"/>
      <c r="K21" s="179">
        <f>C21</f>
        <v>126.4</v>
      </c>
      <c r="L21" s="179"/>
      <c r="M21" s="179"/>
      <c r="N21" s="179"/>
      <c r="O21" s="181"/>
      <c r="P21" s="188">
        <f>SUM(E21:N21)</f>
        <v>126.4</v>
      </c>
      <c r="Q21" s="187">
        <v>126.4</v>
      </c>
      <c r="R21" s="261">
        <v>126.4</v>
      </c>
    </row>
    <row r="22" spans="1:18" s="185" customFormat="1" ht="60">
      <c r="A22" s="194" t="s">
        <v>830</v>
      </c>
      <c r="B22" s="195"/>
      <c r="C22" s="267">
        <v>3778</v>
      </c>
      <c r="D22" s="178" t="s">
        <v>630</v>
      </c>
      <c r="E22" s="191"/>
      <c r="F22" s="191"/>
      <c r="G22" s="191"/>
      <c r="H22" s="191"/>
      <c r="I22" s="191"/>
      <c r="J22" s="191">
        <f>C22</f>
        <v>3778</v>
      </c>
      <c r="K22" s="191"/>
      <c r="L22" s="191"/>
      <c r="M22" s="191"/>
      <c r="N22" s="191"/>
      <c r="O22" s="192"/>
      <c r="P22" s="188">
        <f>J22</f>
        <v>3778</v>
      </c>
      <c r="Q22" s="193">
        <v>0</v>
      </c>
      <c r="R22" s="262">
        <v>0</v>
      </c>
    </row>
    <row r="23" spans="1:18" s="185" customFormat="1" ht="60">
      <c r="A23" s="196" t="s">
        <v>625</v>
      </c>
      <c r="B23" s="197"/>
      <c r="C23" s="267">
        <f>1380+345</f>
        <v>1725</v>
      </c>
      <c r="D23" s="178" t="s">
        <v>630</v>
      </c>
      <c r="E23" s="191"/>
      <c r="F23" s="191"/>
      <c r="G23" s="191"/>
      <c r="H23" s="191"/>
      <c r="I23" s="191"/>
      <c r="J23" s="198">
        <f>C23</f>
        <v>1725</v>
      </c>
      <c r="K23" s="191"/>
      <c r="L23" s="191"/>
      <c r="M23" s="191"/>
      <c r="N23" s="191"/>
      <c r="O23" s="192"/>
      <c r="P23" s="188">
        <f>SUM(E23:N23)</f>
        <v>1725</v>
      </c>
      <c r="Q23" s="193">
        <v>1380</v>
      </c>
      <c r="R23" s="262">
        <v>1380</v>
      </c>
    </row>
    <row r="24" spans="1:18" s="185" customFormat="1" ht="72">
      <c r="A24" s="196" t="s">
        <v>626</v>
      </c>
      <c r="B24" s="197"/>
      <c r="C24" s="454">
        <v>1800</v>
      </c>
      <c r="D24" s="178" t="s">
        <v>630</v>
      </c>
      <c r="E24" s="191"/>
      <c r="F24" s="191"/>
      <c r="G24" s="191"/>
      <c r="H24" s="191"/>
      <c r="I24" s="191"/>
      <c r="J24" s="198">
        <f>C24</f>
        <v>1800</v>
      </c>
      <c r="K24" s="191"/>
      <c r="L24" s="191"/>
      <c r="M24" s="191"/>
      <c r="N24" s="191"/>
      <c r="O24" s="192"/>
      <c r="P24" s="188">
        <f>C24</f>
        <v>1800</v>
      </c>
      <c r="Q24" s="193"/>
      <c r="R24" s="262"/>
    </row>
    <row r="25" spans="1:18" s="185" customFormat="1" ht="72">
      <c r="A25" s="196" t="s">
        <v>714</v>
      </c>
      <c r="B25" s="197"/>
      <c r="C25" s="454">
        <v>11411.3</v>
      </c>
      <c r="D25" s="178" t="s">
        <v>630</v>
      </c>
      <c r="E25" s="191"/>
      <c r="F25" s="191"/>
      <c r="G25" s="191"/>
      <c r="H25" s="191"/>
      <c r="I25" s="191"/>
      <c r="J25" s="198"/>
      <c r="K25" s="191"/>
      <c r="L25" s="191"/>
      <c r="M25" s="191"/>
      <c r="N25" s="191">
        <f>C25</f>
        <v>11411.3</v>
      </c>
      <c r="O25" s="192"/>
      <c r="P25" s="188">
        <f>C25</f>
        <v>11411.3</v>
      </c>
      <c r="Q25" s="193">
        <v>10837.6</v>
      </c>
      <c r="R25" s="262">
        <v>11220.1</v>
      </c>
    </row>
    <row r="26" spans="1:18" s="185" customFormat="1" ht="36">
      <c r="A26" s="196" t="s">
        <v>855</v>
      </c>
      <c r="B26" s="197"/>
      <c r="C26" s="454">
        <v>20</v>
      </c>
      <c r="D26" s="178" t="s">
        <v>88</v>
      </c>
      <c r="E26" s="191"/>
      <c r="F26" s="191">
        <f>C26</f>
        <v>20</v>
      </c>
      <c r="G26" s="191"/>
      <c r="H26" s="191"/>
      <c r="I26" s="191"/>
      <c r="J26" s="198"/>
      <c r="K26" s="191"/>
      <c r="L26" s="191"/>
      <c r="M26" s="191"/>
      <c r="N26" s="191"/>
      <c r="O26" s="192"/>
      <c r="P26" s="188">
        <f>F26</f>
        <v>20</v>
      </c>
      <c r="Q26" s="193"/>
      <c r="R26" s="262"/>
    </row>
    <row r="27" spans="1:18" s="185" customFormat="1" ht="36.75" customHeight="1">
      <c r="A27" s="196" t="s">
        <v>832</v>
      </c>
      <c r="B27" s="197"/>
      <c r="C27" s="454">
        <v>757.5</v>
      </c>
      <c r="D27" s="178" t="s">
        <v>88</v>
      </c>
      <c r="E27" s="191"/>
      <c r="F27" s="191"/>
      <c r="G27" s="191">
        <f>C27</f>
        <v>757.5</v>
      </c>
      <c r="H27" s="191"/>
      <c r="I27" s="191"/>
      <c r="J27" s="198"/>
      <c r="K27" s="191"/>
      <c r="L27" s="191"/>
      <c r="M27" s="191"/>
      <c r="N27" s="191"/>
      <c r="O27" s="192"/>
      <c r="P27" s="188">
        <f>G27</f>
        <v>757.5</v>
      </c>
      <c r="Q27" s="193">
        <v>757.5</v>
      </c>
      <c r="R27" s="262">
        <v>757.5</v>
      </c>
    </row>
    <row r="28" spans="1:18" s="185" customFormat="1" ht="36.75" customHeight="1">
      <c r="A28" s="196" t="s">
        <v>913</v>
      </c>
      <c r="B28" s="197"/>
      <c r="C28" s="454">
        <v>122</v>
      </c>
      <c r="D28" s="178" t="s">
        <v>88</v>
      </c>
      <c r="E28" s="191"/>
      <c r="F28" s="191"/>
      <c r="G28" s="191"/>
      <c r="H28" s="191"/>
      <c r="I28" s="191"/>
      <c r="J28" s="198"/>
      <c r="K28" s="191">
        <f>C28</f>
        <v>122</v>
      </c>
      <c r="L28" s="191"/>
      <c r="M28" s="191"/>
      <c r="N28" s="191"/>
      <c r="O28" s="192"/>
      <c r="P28" s="188">
        <f>K28</f>
        <v>122</v>
      </c>
      <c r="Q28" s="193">
        <v>122</v>
      </c>
      <c r="R28" s="262">
        <v>122</v>
      </c>
    </row>
    <row r="29" spans="1:18" s="185" customFormat="1" ht="61.5" customHeight="1">
      <c r="A29" s="196" t="s">
        <v>914</v>
      </c>
      <c r="B29" s="197"/>
      <c r="C29" s="454">
        <v>185.363</v>
      </c>
      <c r="D29" s="178" t="s">
        <v>88</v>
      </c>
      <c r="E29" s="191"/>
      <c r="F29" s="191"/>
      <c r="G29" s="191"/>
      <c r="H29" s="191"/>
      <c r="I29" s="191"/>
      <c r="J29" s="198"/>
      <c r="K29" s="191">
        <f>C29</f>
        <v>185.363</v>
      </c>
      <c r="L29" s="191"/>
      <c r="M29" s="191"/>
      <c r="N29" s="191"/>
      <c r="O29" s="192"/>
      <c r="P29" s="188">
        <f>K29</f>
        <v>185.363</v>
      </c>
      <c r="Q29" s="193">
        <v>552.59</v>
      </c>
      <c r="R29" s="262">
        <v>0</v>
      </c>
    </row>
    <row r="30" spans="1:18" s="185" customFormat="1" ht="54" customHeight="1">
      <c r="A30" s="196" t="s">
        <v>915</v>
      </c>
      <c r="B30" s="197"/>
      <c r="C30" s="454">
        <v>1271.1</v>
      </c>
      <c r="D30" s="178" t="s">
        <v>88</v>
      </c>
      <c r="E30" s="191"/>
      <c r="F30" s="191"/>
      <c r="G30" s="191"/>
      <c r="H30" s="191"/>
      <c r="I30" s="191"/>
      <c r="J30" s="198"/>
      <c r="K30" s="191"/>
      <c r="L30" s="191"/>
      <c r="M30" s="191"/>
      <c r="N30" s="191"/>
      <c r="O30" s="192">
        <f>C30</f>
        <v>1271.1</v>
      </c>
      <c r="P30" s="188">
        <f>O30</f>
        <v>1271.1</v>
      </c>
      <c r="Q30" s="193"/>
      <c r="R30" s="262"/>
    </row>
    <row r="31" spans="1:18" s="185" customFormat="1" ht="71.25" customHeight="1">
      <c r="A31" s="681" t="s">
        <v>916</v>
      </c>
      <c r="B31" s="197"/>
      <c r="C31" s="454">
        <f>198.36544+213.50628</f>
        <v>411.87172</v>
      </c>
      <c r="D31" s="178" t="s">
        <v>88</v>
      </c>
      <c r="E31" s="191"/>
      <c r="F31" s="191"/>
      <c r="G31" s="191">
        <f>C31</f>
        <v>411.87172</v>
      </c>
      <c r="H31" s="191"/>
      <c r="I31" s="191"/>
      <c r="J31" s="198"/>
      <c r="K31" s="191"/>
      <c r="L31" s="191"/>
      <c r="M31" s="191"/>
      <c r="N31" s="191"/>
      <c r="O31" s="192"/>
      <c r="P31" s="188">
        <f>C31</f>
        <v>411.87172</v>
      </c>
      <c r="Q31" s="193"/>
      <c r="R31" s="262"/>
    </row>
    <row r="32" spans="1:18" s="185" customFormat="1" ht="62.25" customHeight="1">
      <c r="A32" s="683" t="s">
        <v>1047</v>
      </c>
      <c r="B32" s="197"/>
      <c r="C32" s="454">
        <v>147.5</v>
      </c>
      <c r="D32" s="178" t="s">
        <v>630</v>
      </c>
      <c r="E32" s="191"/>
      <c r="F32" s="191"/>
      <c r="G32" s="191"/>
      <c r="H32" s="191"/>
      <c r="I32" s="191"/>
      <c r="J32" s="198"/>
      <c r="K32" s="191"/>
      <c r="L32" s="191"/>
      <c r="M32" s="191"/>
      <c r="N32" s="191"/>
      <c r="O32" s="192">
        <f>C32</f>
        <v>147.5</v>
      </c>
      <c r="P32" s="188">
        <f>O32</f>
        <v>147.5</v>
      </c>
      <c r="Q32" s="193"/>
      <c r="R32" s="262"/>
    </row>
    <row r="33" spans="1:18" s="185" customFormat="1" ht="70.5" customHeight="1">
      <c r="A33" s="683" t="s">
        <v>1048</v>
      </c>
      <c r="B33" s="197"/>
      <c r="C33" s="454">
        <v>416.4735</v>
      </c>
      <c r="D33" s="178" t="s">
        <v>88</v>
      </c>
      <c r="E33" s="191">
        <f>C33</f>
        <v>416.4735</v>
      </c>
      <c r="F33" s="191"/>
      <c r="G33" s="191"/>
      <c r="H33" s="191"/>
      <c r="I33" s="191"/>
      <c r="J33" s="198"/>
      <c r="K33" s="191"/>
      <c r="L33" s="191"/>
      <c r="M33" s="191"/>
      <c r="N33" s="191"/>
      <c r="O33" s="192"/>
      <c r="P33" s="188">
        <f>E33</f>
        <v>416.4735</v>
      </c>
      <c r="Q33" s="193"/>
      <c r="R33" s="262"/>
    </row>
    <row r="34" spans="1:18" s="185" customFormat="1" ht="29.25" customHeight="1">
      <c r="A34" s="818" t="s">
        <v>1049</v>
      </c>
      <c r="B34" s="197"/>
      <c r="C34" s="454">
        <v>214.659</v>
      </c>
      <c r="D34" s="178" t="s">
        <v>88</v>
      </c>
      <c r="E34" s="191"/>
      <c r="F34" s="191"/>
      <c r="G34" s="191"/>
      <c r="H34" s="191"/>
      <c r="I34" s="191"/>
      <c r="J34" s="198"/>
      <c r="K34" s="191"/>
      <c r="L34" s="191"/>
      <c r="M34" s="191"/>
      <c r="N34" s="191"/>
      <c r="O34" s="192">
        <f>C34</f>
        <v>214.659</v>
      </c>
      <c r="P34" s="188">
        <f>O34</f>
        <v>214.659</v>
      </c>
      <c r="Q34" s="193"/>
      <c r="R34" s="262"/>
    </row>
    <row r="35" spans="1:18" s="185" customFormat="1" ht="63.75" customHeight="1">
      <c r="A35" s="819"/>
      <c r="B35" s="197"/>
      <c r="C35" s="454">
        <v>1232.141</v>
      </c>
      <c r="D35" s="178" t="s">
        <v>630</v>
      </c>
      <c r="E35" s="191"/>
      <c r="F35" s="191"/>
      <c r="G35" s="191"/>
      <c r="H35" s="191"/>
      <c r="I35" s="191"/>
      <c r="J35" s="198"/>
      <c r="K35" s="191"/>
      <c r="L35" s="191"/>
      <c r="M35" s="191"/>
      <c r="N35" s="191"/>
      <c r="O35" s="192">
        <f>C35</f>
        <v>1232.141</v>
      </c>
      <c r="P35" s="188">
        <f>O35</f>
        <v>1232.141</v>
      </c>
      <c r="Q35" s="193"/>
      <c r="R35" s="262"/>
    </row>
    <row r="36" spans="1:18" s="185" customFormat="1" ht="18" customHeight="1">
      <c r="A36" s="683" t="s">
        <v>76</v>
      </c>
      <c r="B36" s="197"/>
      <c r="C36" s="454">
        <f>C34+C35</f>
        <v>1446.8000000000002</v>
      </c>
      <c r="D36" s="178"/>
      <c r="E36" s="191"/>
      <c r="F36" s="191"/>
      <c r="G36" s="191"/>
      <c r="H36" s="191"/>
      <c r="I36" s="191"/>
      <c r="J36" s="198"/>
      <c r="K36" s="191"/>
      <c r="L36" s="191"/>
      <c r="M36" s="191"/>
      <c r="N36" s="191"/>
      <c r="O36" s="192">
        <f>C36</f>
        <v>1446.8000000000002</v>
      </c>
      <c r="P36" s="188">
        <f>O36</f>
        <v>1446.8000000000002</v>
      </c>
      <c r="Q36" s="193"/>
      <c r="R36" s="262"/>
    </row>
    <row r="37" spans="1:18" s="185" customFormat="1" ht="60.75" thickBot="1">
      <c r="A37" s="196" t="s">
        <v>917</v>
      </c>
      <c r="B37" s="197"/>
      <c r="C37" s="454">
        <v>2079.504</v>
      </c>
      <c r="D37" s="178" t="s">
        <v>88</v>
      </c>
      <c r="E37" s="191"/>
      <c r="F37" s="191"/>
      <c r="G37" s="191"/>
      <c r="H37" s="191"/>
      <c r="I37" s="191"/>
      <c r="J37" s="198"/>
      <c r="K37" s="191"/>
      <c r="L37" s="191"/>
      <c r="M37" s="191"/>
      <c r="N37" s="191">
        <f>C37</f>
        <v>2079.504</v>
      </c>
      <c r="O37" s="192"/>
      <c r="P37" s="188">
        <f>C37</f>
        <v>2079.504</v>
      </c>
      <c r="Q37" s="193">
        <v>2768.72304</v>
      </c>
      <c r="R37" s="262">
        <v>2842.45274</v>
      </c>
    </row>
    <row r="38" spans="1:18" s="185" customFormat="1" ht="12.75" thickBot="1">
      <c r="A38" s="199" t="s">
        <v>245</v>
      </c>
      <c r="B38" s="200"/>
      <c r="C38" s="455">
        <f>C20+C21+C22+C23+C24+C25+C26+C27+C37+C31+C32+C30+C29+C28+C33+C36</f>
        <v>26357.41222</v>
      </c>
      <c r="D38" s="455"/>
      <c r="E38" s="455">
        <f aca="true" t="shared" si="0" ref="E38:O38">E20+E21+E22+E23+E24+E25+E26+E27+E37+E31+E32+E30+E29+E28+E33+E36</f>
        <v>416.4735</v>
      </c>
      <c r="F38" s="455">
        <f t="shared" si="0"/>
        <v>20</v>
      </c>
      <c r="G38" s="455">
        <f t="shared" si="0"/>
        <v>1169.37172</v>
      </c>
      <c r="H38" s="455">
        <f t="shared" si="0"/>
        <v>0</v>
      </c>
      <c r="I38" s="455">
        <f t="shared" si="0"/>
        <v>0</v>
      </c>
      <c r="J38" s="455">
        <f t="shared" si="0"/>
        <v>7961.6</v>
      </c>
      <c r="K38" s="455">
        <f t="shared" si="0"/>
        <v>433.76300000000003</v>
      </c>
      <c r="L38" s="455">
        <f t="shared" si="0"/>
        <v>0</v>
      </c>
      <c r="M38" s="455">
        <f t="shared" si="0"/>
        <v>0</v>
      </c>
      <c r="N38" s="455">
        <f t="shared" si="0"/>
        <v>13490.804</v>
      </c>
      <c r="O38" s="455">
        <f t="shared" si="0"/>
        <v>2865.4</v>
      </c>
      <c r="P38" s="455">
        <f>P20+P21+P22+P23+P24+P25+P26+P27+P37+P31+P32+P30+P29+P28+P33+P36</f>
        <v>26357.41222</v>
      </c>
      <c r="Q38" s="455">
        <f>Q20+Q21+Q22+Q23+Q24+Q25+Q26+Q27+Q37+Q31+Q32+Q30+Q29+Q28+Q33+Q36</f>
        <v>17004.41304</v>
      </c>
      <c r="R38" s="455">
        <f>R20+R21+R22+R23+R24+R25+R26+R27+R37+R31+R32+R30+R29+R28+R33+R36</f>
        <v>16908.05274</v>
      </c>
    </row>
    <row r="39" spans="1:18" s="185" customFormat="1" ht="180">
      <c r="A39" s="825" t="s">
        <v>546</v>
      </c>
      <c r="B39" s="201" t="s">
        <v>547</v>
      </c>
      <c r="C39" s="206">
        <f>171965.3+5300</f>
        <v>177265.3</v>
      </c>
      <c r="D39" s="201" t="s">
        <v>630</v>
      </c>
      <c r="E39" s="202"/>
      <c r="F39" s="202"/>
      <c r="G39" s="202"/>
      <c r="H39" s="202"/>
      <c r="I39" s="202"/>
      <c r="J39" s="203">
        <f>C39</f>
        <v>177265.3</v>
      </c>
      <c r="K39" s="202"/>
      <c r="L39" s="202"/>
      <c r="M39" s="202"/>
      <c r="N39" s="202"/>
      <c r="O39" s="204"/>
      <c r="P39" s="205">
        <f>SUM(E39:N39)</f>
        <v>177265.3</v>
      </c>
      <c r="Q39" s="206">
        <f>171965.3+9085.8</f>
        <v>181051.09999999998</v>
      </c>
      <c r="R39" s="439">
        <f>171965.3+9085.8</f>
        <v>181051.09999999998</v>
      </c>
    </row>
    <row r="40" spans="1:18" s="185" customFormat="1" ht="171" customHeight="1">
      <c r="A40" s="826"/>
      <c r="B40" s="178" t="s">
        <v>548</v>
      </c>
      <c r="C40" s="183">
        <v>58720.4</v>
      </c>
      <c r="D40" s="178" t="s">
        <v>630</v>
      </c>
      <c r="E40" s="179"/>
      <c r="F40" s="179"/>
      <c r="G40" s="179"/>
      <c r="H40" s="179"/>
      <c r="I40" s="179"/>
      <c r="J40" s="179">
        <f>C40</f>
        <v>58720.4</v>
      </c>
      <c r="K40" s="179"/>
      <c r="L40" s="179"/>
      <c r="M40" s="179"/>
      <c r="N40" s="179"/>
      <c r="O40" s="181"/>
      <c r="P40" s="182">
        <f>SUM(E40:N40)</f>
        <v>58720.4</v>
      </c>
      <c r="Q40" s="183">
        <v>58720.4</v>
      </c>
      <c r="R40" s="184">
        <v>58720.4</v>
      </c>
    </row>
    <row r="41" spans="1:18" s="185" customFormat="1" ht="16.5" customHeight="1">
      <c r="A41" s="189" t="s">
        <v>134</v>
      </c>
      <c r="B41" s="178"/>
      <c r="C41" s="268">
        <f>C39+C40</f>
        <v>235985.69999999998</v>
      </c>
      <c r="D41" s="178"/>
      <c r="E41" s="179"/>
      <c r="F41" s="179"/>
      <c r="G41" s="179"/>
      <c r="H41" s="179"/>
      <c r="I41" s="179"/>
      <c r="J41" s="179">
        <f>J39+J40</f>
        <v>235985.69999999998</v>
      </c>
      <c r="K41" s="179"/>
      <c r="L41" s="179"/>
      <c r="M41" s="179"/>
      <c r="N41" s="179"/>
      <c r="O41" s="181"/>
      <c r="P41" s="182">
        <f>SUM(E41:N41)</f>
        <v>235985.69999999998</v>
      </c>
      <c r="Q41" s="183">
        <f>Q39+Q40</f>
        <v>239771.49999999997</v>
      </c>
      <c r="R41" s="184">
        <f>R39+R40</f>
        <v>239771.49999999997</v>
      </c>
    </row>
    <row r="42" spans="1:18" s="185" customFormat="1" ht="180">
      <c r="A42" s="826" t="s">
        <v>549</v>
      </c>
      <c r="B42" s="178" t="s">
        <v>550</v>
      </c>
      <c r="C42" s="268">
        <f>109379.2-5078.7</f>
        <v>104300.5</v>
      </c>
      <c r="D42" s="178" t="s">
        <v>630</v>
      </c>
      <c r="E42" s="179"/>
      <c r="F42" s="179"/>
      <c r="G42" s="179"/>
      <c r="H42" s="179"/>
      <c r="I42" s="179"/>
      <c r="J42" s="179">
        <f>C42</f>
        <v>104300.5</v>
      </c>
      <c r="K42" s="179"/>
      <c r="L42" s="179"/>
      <c r="M42" s="179"/>
      <c r="N42" s="179"/>
      <c r="O42" s="181"/>
      <c r="P42" s="182">
        <f>J42</f>
        <v>104300.5</v>
      </c>
      <c r="Q42" s="436">
        <v>109379.2</v>
      </c>
      <c r="R42" s="440">
        <v>109379.2</v>
      </c>
    </row>
    <row r="43" spans="1:18" s="185" customFormat="1" ht="168">
      <c r="A43" s="826"/>
      <c r="B43" s="178" t="s">
        <v>551</v>
      </c>
      <c r="C43" s="268">
        <f>66547.14+3855.6</f>
        <v>70402.74</v>
      </c>
      <c r="D43" s="178" t="s">
        <v>630</v>
      </c>
      <c r="E43" s="179"/>
      <c r="F43" s="179"/>
      <c r="G43" s="179"/>
      <c r="H43" s="179"/>
      <c r="I43" s="179"/>
      <c r="J43" s="179">
        <f>C43</f>
        <v>70402.74</v>
      </c>
      <c r="K43" s="179"/>
      <c r="L43" s="179"/>
      <c r="M43" s="179"/>
      <c r="N43" s="179"/>
      <c r="O43" s="181"/>
      <c r="P43" s="182">
        <f>J43</f>
        <v>70402.74</v>
      </c>
      <c r="Q43" s="436">
        <v>65062.5</v>
      </c>
      <c r="R43" s="440">
        <v>65062.5</v>
      </c>
    </row>
    <row r="44" spans="1:18" s="185" customFormat="1" ht="12">
      <c r="A44" s="189" t="s">
        <v>134</v>
      </c>
      <c r="B44" s="178"/>
      <c r="C44" s="268">
        <f>C42+C43</f>
        <v>174703.24</v>
      </c>
      <c r="D44" s="178"/>
      <c r="E44" s="179"/>
      <c r="F44" s="179"/>
      <c r="G44" s="179"/>
      <c r="H44" s="179"/>
      <c r="I44" s="179"/>
      <c r="J44" s="179">
        <f>C44</f>
        <v>174703.24</v>
      </c>
      <c r="K44" s="179"/>
      <c r="L44" s="179"/>
      <c r="M44" s="179"/>
      <c r="N44" s="179"/>
      <c r="O44" s="181"/>
      <c r="P44" s="182">
        <f>J44</f>
        <v>174703.24</v>
      </c>
      <c r="Q44" s="183">
        <f>Q43+Q42</f>
        <v>174441.7</v>
      </c>
      <c r="R44" s="184">
        <f>R43+R42</f>
        <v>174441.7</v>
      </c>
    </row>
    <row r="45" spans="1:18" s="185" customFormat="1" ht="60">
      <c r="A45" s="207" t="s">
        <v>552</v>
      </c>
      <c r="B45" s="178"/>
      <c r="C45" s="269">
        <v>139.9</v>
      </c>
      <c r="D45" s="178" t="s">
        <v>137</v>
      </c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81"/>
      <c r="P45" s="182">
        <f aca="true" t="shared" si="1" ref="P45:P53">SUM(E45:N45)</f>
        <v>0</v>
      </c>
      <c r="Q45" s="437">
        <v>139.9</v>
      </c>
      <c r="R45" s="441">
        <v>139.9</v>
      </c>
    </row>
    <row r="46" spans="1:18" s="185" customFormat="1" ht="84">
      <c r="A46" s="207" t="s">
        <v>429</v>
      </c>
      <c r="B46" s="190"/>
      <c r="C46" s="269">
        <v>7985.4</v>
      </c>
      <c r="D46" s="178" t="s">
        <v>630</v>
      </c>
      <c r="E46" s="179"/>
      <c r="F46" s="179"/>
      <c r="G46" s="179"/>
      <c r="H46" s="179"/>
      <c r="I46" s="179"/>
      <c r="J46" s="179"/>
      <c r="K46" s="179"/>
      <c r="L46" s="179"/>
      <c r="M46" s="179"/>
      <c r="N46" s="179">
        <f>C46</f>
        <v>7985.4</v>
      </c>
      <c r="O46" s="181"/>
      <c r="P46" s="182">
        <f t="shared" si="1"/>
        <v>7985.4</v>
      </c>
      <c r="Q46" s="437">
        <v>7985.4</v>
      </c>
      <c r="R46" s="441">
        <v>7985.4</v>
      </c>
    </row>
    <row r="47" spans="1:18" s="185" customFormat="1" ht="60">
      <c r="A47" s="207" t="s">
        <v>481</v>
      </c>
      <c r="B47" s="190"/>
      <c r="C47" s="269">
        <f>961.6+917.7</f>
        <v>1879.3000000000002</v>
      </c>
      <c r="D47" s="178" t="s">
        <v>88</v>
      </c>
      <c r="E47" s="179">
        <f>C47</f>
        <v>1879.3000000000002</v>
      </c>
      <c r="F47" s="179"/>
      <c r="G47" s="179"/>
      <c r="H47" s="179"/>
      <c r="I47" s="179"/>
      <c r="J47" s="179"/>
      <c r="K47" s="179"/>
      <c r="L47" s="179"/>
      <c r="M47" s="179"/>
      <c r="N47" s="179"/>
      <c r="O47" s="181"/>
      <c r="P47" s="182">
        <f t="shared" si="1"/>
        <v>1879.3000000000002</v>
      </c>
      <c r="Q47" s="437">
        <f>961.6+907.5</f>
        <v>1869.1</v>
      </c>
      <c r="R47" s="441">
        <f>961.6+907.5</f>
        <v>1869.1</v>
      </c>
    </row>
    <row r="48" spans="1:18" s="185" customFormat="1" ht="60">
      <c r="A48" s="207" t="s">
        <v>482</v>
      </c>
      <c r="B48" s="178" t="s">
        <v>483</v>
      </c>
      <c r="C48" s="269">
        <f>974.4+88.1</f>
        <v>1062.5</v>
      </c>
      <c r="D48" s="178" t="s">
        <v>88</v>
      </c>
      <c r="E48" s="179"/>
      <c r="F48" s="179"/>
      <c r="G48" s="179">
        <f>C48</f>
        <v>1062.5</v>
      </c>
      <c r="H48" s="179"/>
      <c r="I48" s="179"/>
      <c r="J48" s="179"/>
      <c r="K48" s="179"/>
      <c r="L48" s="179"/>
      <c r="M48" s="179"/>
      <c r="N48" s="179"/>
      <c r="O48" s="181"/>
      <c r="P48" s="182">
        <f t="shared" si="1"/>
        <v>1062.5</v>
      </c>
      <c r="Q48" s="437">
        <v>974.4</v>
      </c>
      <c r="R48" s="441">
        <v>974.4</v>
      </c>
    </row>
    <row r="49" spans="1:18" s="185" customFormat="1" ht="60">
      <c r="A49" s="207" t="s">
        <v>430</v>
      </c>
      <c r="B49" s="178"/>
      <c r="C49" s="269">
        <v>9507.9</v>
      </c>
      <c r="D49" s="178" t="s">
        <v>0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81"/>
      <c r="P49" s="182">
        <f t="shared" si="1"/>
        <v>0</v>
      </c>
      <c r="Q49" s="183">
        <v>7376.9</v>
      </c>
      <c r="R49" s="184">
        <v>7376.9</v>
      </c>
    </row>
    <row r="50" spans="1:18" s="185" customFormat="1" ht="63.75" customHeight="1">
      <c r="A50" s="207" t="s">
        <v>484</v>
      </c>
      <c r="B50" s="178"/>
      <c r="C50" s="269">
        <v>3357</v>
      </c>
      <c r="D50" s="178" t="s">
        <v>0</v>
      </c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81"/>
      <c r="P50" s="182">
        <f t="shared" si="1"/>
        <v>0</v>
      </c>
      <c r="Q50" s="183">
        <v>3450.3</v>
      </c>
      <c r="R50" s="184">
        <v>3551.8</v>
      </c>
    </row>
    <row r="51" spans="1:18" s="185" customFormat="1" ht="72">
      <c r="A51" s="207" t="s">
        <v>485</v>
      </c>
      <c r="B51" s="178"/>
      <c r="C51" s="269">
        <v>6488.6</v>
      </c>
      <c r="D51" s="178" t="s">
        <v>630</v>
      </c>
      <c r="E51" s="179"/>
      <c r="F51" s="179"/>
      <c r="G51" s="179"/>
      <c r="H51" s="179"/>
      <c r="I51" s="179"/>
      <c r="J51" s="179"/>
      <c r="K51" s="179"/>
      <c r="L51" s="179"/>
      <c r="M51" s="179"/>
      <c r="N51" s="179">
        <f>C51</f>
        <v>6488.6</v>
      </c>
      <c r="O51" s="181"/>
      <c r="P51" s="182">
        <f t="shared" si="1"/>
        <v>6488.6</v>
      </c>
      <c r="Q51" s="183">
        <v>7567.4</v>
      </c>
      <c r="R51" s="184">
        <v>7567.4</v>
      </c>
    </row>
    <row r="52" spans="1:18" s="185" customFormat="1" ht="60">
      <c r="A52" s="207" t="s">
        <v>621</v>
      </c>
      <c r="B52" s="178"/>
      <c r="C52" s="269">
        <f>3270.1+264.2</f>
        <v>3534.2999999999997</v>
      </c>
      <c r="D52" s="178" t="s">
        <v>88</v>
      </c>
      <c r="E52" s="179"/>
      <c r="F52" s="179"/>
      <c r="G52" s="179"/>
      <c r="H52" s="179"/>
      <c r="I52" s="179"/>
      <c r="J52" s="179">
        <f>C52</f>
        <v>3534.2999999999997</v>
      </c>
      <c r="K52" s="179"/>
      <c r="L52" s="179"/>
      <c r="M52" s="179"/>
      <c r="N52" s="179"/>
      <c r="O52" s="181"/>
      <c r="P52" s="182">
        <f t="shared" si="1"/>
        <v>3534.2999999999997</v>
      </c>
      <c r="Q52" s="437">
        <v>3270.1</v>
      </c>
      <c r="R52" s="441">
        <v>3270.1</v>
      </c>
    </row>
    <row r="53" spans="1:18" s="185" customFormat="1" ht="36">
      <c r="A53" s="207" t="s">
        <v>553</v>
      </c>
      <c r="B53" s="190"/>
      <c r="C53" s="269">
        <v>245.02</v>
      </c>
      <c r="D53" s="178" t="s">
        <v>88</v>
      </c>
      <c r="E53" s="179">
        <f>C53</f>
        <v>245.02</v>
      </c>
      <c r="F53" s="179"/>
      <c r="G53" s="179"/>
      <c r="H53" s="179"/>
      <c r="I53" s="179"/>
      <c r="J53" s="179"/>
      <c r="K53" s="179"/>
      <c r="L53" s="179"/>
      <c r="M53" s="179"/>
      <c r="N53" s="179"/>
      <c r="O53" s="181"/>
      <c r="P53" s="182">
        <f t="shared" si="1"/>
        <v>245.02</v>
      </c>
      <c r="Q53" s="437">
        <v>225.8</v>
      </c>
      <c r="R53" s="441">
        <v>225.8</v>
      </c>
    </row>
    <row r="54" spans="1:18" s="185" customFormat="1" ht="60">
      <c r="A54" s="207" t="s">
        <v>431</v>
      </c>
      <c r="B54" s="177"/>
      <c r="C54" s="269">
        <f>931.5+88.1</f>
        <v>1019.6</v>
      </c>
      <c r="D54" s="178" t="s">
        <v>88</v>
      </c>
      <c r="E54" s="179">
        <f>C54</f>
        <v>1019.6</v>
      </c>
      <c r="F54" s="179"/>
      <c r="G54" s="179"/>
      <c r="H54" s="179"/>
      <c r="I54" s="179"/>
      <c r="J54" s="179"/>
      <c r="K54" s="179"/>
      <c r="L54" s="179"/>
      <c r="M54" s="179"/>
      <c r="N54" s="179"/>
      <c r="O54" s="181"/>
      <c r="P54" s="182">
        <f>C54</f>
        <v>1019.6</v>
      </c>
      <c r="Q54" s="437">
        <v>931.5</v>
      </c>
      <c r="R54" s="441">
        <v>931.5</v>
      </c>
    </row>
    <row r="55" spans="1:18" s="185" customFormat="1" ht="84">
      <c r="A55" s="207" t="s">
        <v>486</v>
      </c>
      <c r="B55" s="178"/>
      <c r="C55" s="268">
        <v>31733.3</v>
      </c>
      <c r="D55" s="178" t="s">
        <v>88</v>
      </c>
      <c r="E55" s="179"/>
      <c r="F55" s="179"/>
      <c r="G55" s="179"/>
      <c r="H55" s="179">
        <f>C55</f>
        <v>31733.3</v>
      </c>
      <c r="I55" s="179"/>
      <c r="J55" s="179"/>
      <c r="K55" s="179"/>
      <c r="L55" s="179"/>
      <c r="M55" s="179"/>
      <c r="N55" s="179"/>
      <c r="O55" s="181"/>
      <c r="P55" s="182">
        <f>SUM(E55:N55)</f>
        <v>31733.3</v>
      </c>
      <c r="Q55" s="183">
        <v>31733.3</v>
      </c>
      <c r="R55" s="184">
        <v>31733.3</v>
      </c>
    </row>
    <row r="56" spans="1:18" s="185" customFormat="1" ht="60">
      <c r="A56" s="207" t="s">
        <v>622</v>
      </c>
      <c r="B56" s="178"/>
      <c r="C56" s="268">
        <v>30760.7</v>
      </c>
      <c r="D56" s="178" t="s">
        <v>88</v>
      </c>
      <c r="E56" s="179"/>
      <c r="F56" s="179"/>
      <c r="G56" s="179"/>
      <c r="H56" s="179">
        <f>C56</f>
        <v>30760.7</v>
      </c>
      <c r="I56" s="179"/>
      <c r="J56" s="179"/>
      <c r="K56" s="179"/>
      <c r="L56" s="179"/>
      <c r="M56" s="179"/>
      <c r="N56" s="179"/>
      <c r="O56" s="181"/>
      <c r="P56" s="182">
        <f>SUM(E56:N56)</f>
        <v>30760.7</v>
      </c>
      <c r="Q56" s="436">
        <v>30760.7</v>
      </c>
      <c r="R56" s="440">
        <v>30760.7</v>
      </c>
    </row>
    <row r="57" spans="1:18" s="185" customFormat="1" ht="60">
      <c r="A57" s="207" t="s">
        <v>728</v>
      </c>
      <c r="B57" s="178"/>
      <c r="C57" s="268">
        <f>809.2+8.8</f>
        <v>818</v>
      </c>
      <c r="D57" s="178" t="s">
        <v>88</v>
      </c>
      <c r="E57" s="179"/>
      <c r="F57" s="179"/>
      <c r="G57" s="179"/>
      <c r="H57" s="179"/>
      <c r="I57" s="179">
        <f>C57</f>
        <v>818</v>
      </c>
      <c r="J57" s="179"/>
      <c r="K57" s="179"/>
      <c r="L57" s="179"/>
      <c r="M57" s="179"/>
      <c r="N57" s="179"/>
      <c r="O57" s="181"/>
      <c r="P57" s="182">
        <f>G57+I57</f>
        <v>818</v>
      </c>
      <c r="Q57" s="183">
        <v>809.2</v>
      </c>
      <c r="R57" s="184">
        <v>809.2</v>
      </c>
    </row>
    <row r="58" spans="1:18" s="185" customFormat="1" ht="108" customHeight="1">
      <c r="A58" s="207" t="s">
        <v>555</v>
      </c>
      <c r="B58" s="178"/>
      <c r="C58" s="268">
        <v>713.4</v>
      </c>
      <c r="D58" s="178" t="s">
        <v>630</v>
      </c>
      <c r="E58" s="179"/>
      <c r="F58" s="179"/>
      <c r="G58" s="179"/>
      <c r="H58" s="179"/>
      <c r="I58" s="179"/>
      <c r="J58" s="179"/>
      <c r="K58" s="179"/>
      <c r="L58" s="179"/>
      <c r="M58" s="179"/>
      <c r="N58" s="179">
        <f>C58</f>
        <v>713.4</v>
      </c>
      <c r="O58" s="181"/>
      <c r="P58" s="182">
        <f>C58</f>
        <v>713.4</v>
      </c>
      <c r="Q58" s="183">
        <v>713.4</v>
      </c>
      <c r="R58" s="184">
        <v>713.4</v>
      </c>
    </row>
    <row r="59" spans="1:18" s="185" customFormat="1" ht="72">
      <c r="A59" s="207" t="s">
        <v>623</v>
      </c>
      <c r="B59" s="178"/>
      <c r="C59" s="268">
        <v>88.7</v>
      </c>
      <c r="D59" s="178" t="s">
        <v>88</v>
      </c>
      <c r="E59" s="179">
        <f>C59</f>
        <v>88.7</v>
      </c>
      <c r="F59" s="179"/>
      <c r="G59" s="179"/>
      <c r="H59" s="179"/>
      <c r="I59" s="179"/>
      <c r="J59" s="179"/>
      <c r="K59" s="179"/>
      <c r="L59" s="179"/>
      <c r="M59" s="179"/>
      <c r="N59" s="179"/>
      <c r="O59" s="181"/>
      <c r="P59" s="182">
        <f>C59</f>
        <v>88.7</v>
      </c>
      <c r="Q59" s="183">
        <v>2.6</v>
      </c>
      <c r="R59" s="184">
        <v>2.3</v>
      </c>
    </row>
    <row r="60" spans="1:18" s="185" customFormat="1" ht="60">
      <c r="A60" s="207" t="s">
        <v>554</v>
      </c>
      <c r="B60" s="178"/>
      <c r="C60" s="268">
        <f>73.1+7</f>
        <v>80.1</v>
      </c>
      <c r="D60" s="178" t="s">
        <v>88</v>
      </c>
      <c r="E60" s="179">
        <f>C60</f>
        <v>80.1</v>
      </c>
      <c r="F60" s="179"/>
      <c r="G60" s="179"/>
      <c r="H60" s="179"/>
      <c r="I60" s="179"/>
      <c r="J60" s="179"/>
      <c r="K60" s="179"/>
      <c r="L60" s="179"/>
      <c r="M60" s="179"/>
      <c r="N60" s="179"/>
      <c r="O60" s="181"/>
      <c r="P60" s="182">
        <f>C60</f>
        <v>80.1</v>
      </c>
      <c r="Q60" s="183">
        <v>73.1</v>
      </c>
      <c r="R60" s="184">
        <v>73.1</v>
      </c>
    </row>
    <row r="61" spans="1:18" s="185" customFormat="1" ht="60">
      <c r="A61" s="208" t="s">
        <v>556</v>
      </c>
      <c r="B61" s="178"/>
      <c r="C61" s="268">
        <f>6403.4+1179.3+217.7</f>
        <v>7800.4</v>
      </c>
      <c r="D61" s="178" t="s">
        <v>630</v>
      </c>
      <c r="E61" s="179"/>
      <c r="F61" s="179"/>
      <c r="G61" s="179"/>
      <c r="H61" s="179"/>
      <c r="I61" s="179"/>
      <c r="J61" s="179">
        <f>C61</f>
        <v>7800.4</v>
      </c>
      <c r="K61" s="179"/>
      <c r="L61" s="179"/>
      <c r="M61" s="179"/>
      <c r="N61" s="179"/>
      <c r="O61" s="181"/>
      <c r="P61" s="182">
        <f>C61</f>
        <v>7800.4</v>
      </c>
      <c r="Q61" s="183">
        <v>6403.4</v>
      </c>
      <c r="R61" s="184">
        <v>6403.4</v>
      </c>
    </row>
    <row r="62" spans="1:18" s="185" customFormat="1" ht="84">
      <c r="A62" s="208" t="s">
        <v>627</v>
      </c>
      <c r="B62" s="178"/>
      <c r="C62" s="268">
        <f>1014.7+88.1</f>
        <v>1102.8</v>
      </c>
      <c r="D62" s="178" t="s">
        <v>88</v>
      </c>
      <c r="E62" s="179"/>
      <c r="F62" s="179"/>
      <c r="G62" s="179"/>
      <c r="H62" s="179"/>
      <c r="I62" s="179"/>
      <c r="J62" s="179"/>
      <c r="K62" s="179"/>
      <c r="L62" s="179"/>
      <c r="M62" s="179"/>
      <c r="N62" s="179">
        <f>C62</f>
        <v>1102.8</v>
      </c>
      <c r="O62" s="181"/>
      <c r="P62" s="182">
        <f>C62</f>
        <v>1102.8</v>
      </c>
      <c r="Q62" s="436">
        <v>1014.7</v>
      </c>
      <c r="R62" s="440">
        <v>1014.7</v>
      </c>
    </row>
    <row r="63" spans="1:18" s="185" customFormat="1" ht="120" hidden="1">
      <c r="A63" s="208" t="s">
        <v>702</v>
      </c>
      <c r="B63" s="178"/>
      <c r="C63" s="268">
        <v>0</v>
      </c>
      <c r="D63" s="178" t="s">
        <v>13</v>
      </c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81"/>
      <c r="P63" s="182">
        <v>0</v>
      </c>
      <c r="Q63" s="183">
        <v>0</v>
      </c>
      <c r="R63" s="184">
        <v>0</v>
      </c>
    </row>
    <row r="64" spans="1:18" s="185" customFormat="1" ht="48">
      <c r="A64" s="208" t="s">
        <v>729</v>
      </c>
      <c r="B64" s="178"/>
      <c r="C64" s="268">
        <f>2309.7+189.8</f>
        <v>2499.5</v>
      </c>
      <c r="D64" s="178" t="s">
        <v>88</v>
      </c>
      <c r="E64" s="179">
        <f>C64</f>
        <v>2499.5</v>
      </c>
      <c r="F64" s="179"/>
      <c r="G64" s="179"/>
      <c r="H64" s="179"/>
      <c r="I64" s="179"/>
      <c r="J64" s="179"/>
      <c r="K64" s="179"/>
      <c r="L64" s="179"/>
      <c r="M64" s="179"/>
      <c r="N64" s="179"/>
      <c r="O64" s="181"/>
      <c r="P64" s="182">
        <f>C64</f>
        <v>2499.5</v>
      </c>
      <c r="Q64" s="436">
        <v>2309.7</v>
      </c>
      <c r="R64" s="440">
        <v>2309.7</v>
      </c>
    </row>
    <row r="65" spans="1:18" s="185" customFormat="1" ht="108">
      <c r="A65" s="684" t="s">
        <v>1050</v>
      </c>
      <c r="B65" s="178"/>
      <c r="C65" s="268">
        <v>12972.51058</v>
      </c>
      <c r="D65" s="178" t="s">
        <v>88</v>
      </c>
      <c r="E65" s="179"/>
      <c r="F65" s="179"/>
      <c r="G65" s="179"/>
      <c r="H65" s="179"/>
      <c r="I65" s="179"/>
      <c r="J65" s="179"/>
      <c r="K65" s="179"/>
      <c r="L65" s="179"/>
      <c r="M65" s="179"/>
      <c r="N65" s="179">
        <f>C65</f>
        <v>12972.51058</v>
      </c>
      <c r="O65" s="181"/>
      <c r="P65" s="182">
        <f>C65</f>
        <v>12972.51058</v>
      </c>
      <c r="Q65" s="436"/>
      <c r="R65" s="679"/>
    </row>
    <row r="66" spans="1:18" s="185" customFormat="1" ht="84.75" thickBot="1">
      <c r="A66" s="311" t="s">
        <v>869</v>
      </c>
      <c r="B66" s="263"/>
      <c r="C66" s="676">
        <f>16.2+1.6</f>
        <v>17.8</v>
      </c>
      <c r="D66" s="201" t="s">
        <v>88</v>
      </c>
      <c r="E66" s="312">
        <f>C66</f>
        <v>17.8</v>
      </c>
      <c r="F66" s="312"/>
      <c r="G66" s="312"/>
      <c r="H66" s="312"/>
      <c r="I66" s="312"/>
      <c r="J66" s="312"/>
      <c r="K66" s="312"/>
      <c r="L66" s="312"/>
      <c r="M66" s="312"/>
      <c r="N66" s="312"/>
      <c r="O66" s="313"/>
      <c r="P66" s="205">
        <f>C66</f>
        <v>17.8</v>
      </c>
      <c r="Q66" s="677">
        <v>16.2</v>
      </c>
      <c r="R66" s="678">
        <v>16.2</v>
      </c>
    </row>
    <row r="67" spans="1:18" s="185" customFormat="1" ht="12.75" thickBot="1">
      <c r="A67" s="264" t="s">
        <v>918</v>
      </c>
      <c r="B67" s="200"/>
      <c r="C67" s="125">
        <f>C64+C63+C62+C61+C60+C59+C58+C57+C56+C55+C54+C53+C52+C51+C50+C49+C48+C47+C46+C45+C43+C42+C40+C39+C66+C65</f>
        <v>534495.67058</v>
      </c>
      <c r="D67" s="125"/>
      <c r="E67" s="125">
        <f aca="true" t="shared" si="2" ref="E67:R67">E64+E63+E62+E61+E60+E59+E58+E57+E56+E55+E54+E53+E52+E51+E50+E49+E48+E47+E46+E45+E43+E42+E40+E39+E66+E65</f>
        <v>5830.0199999999995</v>
      </c>
      <c r="F67" s="125">
        <f t="shared" si="2"/>
        <v>0</v>
      </c>
      <c r="G67" s="125">
        <f t="shared" si="2"/>
        <v>1062.5</v>
      </c>
      <c r="H67" s="125">
        <f t="shared" si="2"/>
        <v>62494</v>
      </c>
      <c r="I67" s="125">
        <f t="shared" si="2"/>
        <v>818</v>
      </c>
      <c r="J67" s="125">
        <f t="shared" si="2"/>
        <v>422023.64</v>
      </c>
      <c r="K67" s="125">
        <f t="shared" si="2"/>
        <v>0</v>
      </c>
      <c r="L67" s="125">
        <f t="shared" si="2"/>
        <v>0</v>
      </c>
      <c r="M67" s="125">
        <f t="shared" si="2"/>
        <v>0</v>
      </c>
      <c r="N67" s="125">
        <f t="shared" si="2"/>
        <v>29262.71058</v>
      </c>
      <c r="O67" s="125">
        <f t="shared" si="2"/>
        <v>0</v>
      </c>
      <c r="P67" s="125">
        <f t="shared" si="2"/>
        <v>521490.87058000005</v>
      </c>
      <c r="Q67" s="125">
        <f t="shared" si="2"/>
        <v>521840.3</v>
      </c>
      <c r="R67" s="125">
        <f t="shared" si="2"/>
        <v>521941.5</v>
      </c>
    </row>
    <row r="68" spans="1:18" s="185" customFormat="1" ht="60">
      <c r="A68" s="214" t="s">
        <v>919</v>
      </c>
      <c r="B68" s="190"/>
      <c r="C68" s="124">
        <v>300</v>
      </c>
      <c r="D68" s="178" t="s">
        <v>88</v>
      </c>
      <c r="E68" s="124"/>
      <c r="F68" s="124"/>
      <c r="G68" s="124"/>
      <c r="H68" s="124"/>
      <c r="I68" s="124"/>
      <c r="J68" s="124"/>
      <c r="K68" s="124">
        <f>C68</f>
        <v>300</v>
      </c>
      <c r="L68" s="124"/>
      <c r="M68" s="124"/>
      <c r="N68" s="124"/>
      <c r="O68" s="215"/>
      <c r="P68" s="216">
        <f>K68</f>
        <v>300</v>
      </c>
      <c r="Q68" s="215"/>
      <c r="R68" s="216"/>
    </row>
    <row r="69" spans="1:18" s="185" customFormat="1" ht="16.5" customHeight="1">
      <c r="A69" s="820" t="s">
        <v>920</v>
      </c>
      <c r="B69" s="190"/>
      <c r="C69" s="124">
        <v>456.1</v>
      </c>
      <c r="D69" s="178" t="s">
        <v>0</v>
      </c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215"/>
      <c r="P69" s="216"/>
      <c r="Q69" s="215">
        <f>C69</f>
        <v>456.1</v>
      </c>
      <c r="R69" s="216">
        <f>Q69</f>
        <v>456.1</v>
      </c>
    </row>
    <row r="70" spans="1:18" s="185" customFormat="1" ht="27.75" customHeight="1">
      <c r="A70" s="821"/>
      <c r="B70" s="190"/>
      <c r="C70" s="124">
        <v>74.7</v>
      </c>
      <c r="D70" s="178" t="s">
        <v>88</v>
      </c>
      <c r="E70" s="124"/>
      <c r="F70" s="124">
        <f>C70</f>
        <v>74.7</v>
      </c>
      <c r="G70" s="124"/>
      <c r="H70" s="124"/>
      <c r="I70" s="124"/>
      <c r="J70" s="124"/>
      <c r="K70" s="124"/>
      <c r="L70" s="124"/>
      <c r="M70" s="124"/>
      <c r="N70" s="124"/>
      <c r="O70" s="215"/>
      <c r="P70" s="216">
        <f>C70</f>
        <v>74.7</v>
      </c>
      <c r="Q70" s="215">
        <f>C70</f>
        <v>74.7</v>
      </c>
      <c r="R70" s="216">
        <f>Q70</f>
        <v>74.7</v>
      </c>
    </row>
    <row r="71" spans="1:18" s="185" customFormat="1" ht="23.25" customHeight="1">
      <c r="A71" s="822"/>
      <c r="B71" s="190"/>
      <c r="C71" s="124">
        <v>24.3</v>
      </c>
      <c r="D71" s="457" t="s">
        <v>921</v>
      </c>
      <c r="E71" s="124"/>
      <c r="F71" s="124">
        <f>C71</f>
        <v>24.3</v>
      </c>
      <c r="G71" s="124"/>
      <c r="H71" s="124"/>
      <c r="I71" s="124"/>
      <c r="J71" s="124"/>
      <c r="K71" s="124"/>
      <c r="L71" s="124"/>
      <c r="M71" s="124"/>
      <c r="N71" s="124"/>
      <c r="O71" s="215"/>
      <c r="P71" s="216">
        <f>C71</f>
        <v>24.3</v>
      </c>
      <c r="Q71" s="215">
        <f>C71</f>
        <v>24.3</v>
      </c>
      <c r="R71" s="216">
        <f>Q71</f>
        <v>24.3</v>
      </c>
    </row>
    <row r="72" spans="1:18" s="185" customFormat="1" ht="12">
      <c r="A72" s="214" t="s">
        <v>76</v>
      </c>
      <c r="B72" s="190"/>
      <c r="C72" s="124">
        <f>C69+C70+C71</f>
        <v>555.1</v>
      </c>
      <c r="D72" s="124"/>
      <c r="E72" s="124">
        <f aca="true" t="shared" si="3" ref="E72:R72">E69+E70+E71</f>
        <v>0</v>
      </c>
      <c r="F72" s="124">
        <f t="shared" si="3"/>
        <v>99</v>
      </c>
      <c r="G72" s="124">
        <f t="shared" si="3"/>
        <v>0</v>
      </c>
      <c r="H72" s="124">
        <f t="shared" si="3"/>
        <v>0</v>
      </c>
      <c r="I72" s="124">
        <f t="shared" si="3"/>
        <v>0</v>
      </c>
      <c r="J72" s="124">
        <f t="shared" si="3"/>
        <v>0</v>
      </c>
      <c r="K72" s="124">
        <f t="shared" si="3"/>
        <v>0</v>
      </c>
      <c r="L72" s="124">
        <f t="shared" si="3"/>
        <v>0</v>
      </c>
      <c r="M72" s="124"/>
      <c r="N72" s="124">
        <f t="shared" si="3"/>
        <v>0</v>
      </c>
      <c r="O72" s="124">
        <f t="shared" si="3"/>
        <v>0</v>
      </c>
      <c r="P72" s="216">
        <f t="shared" si="3"/>
        <v>99</v>
      </c>
      <c r="Q72" s="215">
        <f t="shared" si="3"/>
        <v>555.1</v>
      </c>
      <c r="R72" s="216">
        <f t="shared" si="3"/>
        <v>555.1</v>
      </c>
    </row>
    <row r="73" spans="1:18" s="185" customFormat="1" ht="22.5" customHeight="1">
      <c r="A73" s="820" t="s">
        <v>922</v>
      </c>
      <c r="B73" s="190"/>
      <c r="C73" s="124">
        <v>395.5</v>
      </c>
      <c r="D73" s="457" t="s">
        <v>88</v>
      </c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215">
        <f>C73</f>
        <v>395.5</v>
      </c>
      <c r="P73" s="216">
        <f>O73</f>
        <v>395.5</v>
      </c>
      <c r="Q73" s="215"/>
      <c r="R73" s="216"/>
    </row>
    <row r="74" spans="1:18" s="185" customFormat="1" ht="24.75" customHeight="1">
      <c r="A74" s="822"/>
      <c r="B74" s="190"/>
      <c r="C74" s="124">
        <v>300</v>
      </c>
      <c r="D74" s="458" t="s">
        <v>0</v>
      </c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215"/>
      <c r="P74" s="216"/>
      <c r="Q74" s="215"/>
      <c r="R74" s="216"/>
    </row>
    <row r="75" spans="1:18" s="185" customFormat="1" ht="12">
      <c r="A75" s="214" t="s">
        <v>76</v>
      </c>
      <c r="B75" s="190"/>
      <c r="C75" s="124">
        <f>C73+C74</f>
        <v>695.5</v>
      </c>
      <c r="D75" s="124"/>
      <c r="E75" s="124">
        <f aca="true" t="shared" si="4" ref="E75:O75">E73+E74</f>
        <v>0</v>
      </c>
      <c r="F75" s="124">
        <f t="shared" si="4"/>
        <v>0</v>
      </c>
      <c r="G75" s="124">
        <f t="shared" si="4"/>
        <v>0</v>
      </c>
      <c r="H75" s="124">
        <f t="shared" si="4"/>
        <v>0</v>
      </c>
      <c r="I75" s="124">
        <f t="shared" si="4"/>
        <v>0</v>
      </c>
      <c r="J75" s="124">
        <f t="shared" si="4"/>
        <v>0</v>
      </c>
      <c r="K75" s="124">
        <f t="shared" si="4"/>
        <v>0</v>
      </c>
      <c r="L75" s="124">
        <f t="shared" si="4"/>
        <v>0</v>
      </c>
      <c r="M75" s="124"/>
      <c r="N75" s="124">
        <f t="shared" si="4"/>
        <v>0</v>
      </c>
      <c r="O75" s="124">
        <f t="shared" si="4"/>
        <v>395.5</v>
      </c>
      <c r="P75" s="216">
        <f>O75</f>
        <v>395.5</v>
      </c>
      <c r="Q75" s="215"/>
      <c r="R75" s="216"/>
    </row>
    <row r="76" spans="1:18" s="185" customFormat="1" ht="48">
      <c r="A76" s="214" t="s">
        <v>923</v>
      </c>
      <c r="B76" s="190"/>
      <c r="C76" s="124">
        <v>5000</v>
      </c>
      <c r="D76" s="457" t="s">
        <v>88</v>
      </c>
      <c r="E76" s="124"/>
      <c r="F76" s="124"/>
      <c r="G76" s="124"/>
      <c r="H76" s="124"/>
      <c r="I76" s="124"/>
      <c r="J76" s="124"/>
      <c r="K76" s="124">
        <f>C76</f>
        <v>5000</v>
      </c>
      <c r="L76" s="124"/>
      <c r="M76" s="124"/>
      <c r="N76" s="124"/>
      <c r="O76" s="215"/>
      <c r="P76" s="216">
        <f>K76</f>
        <v>5000</v>
      </c>
      <c r="Q76" s="215"/>
      <c r="R76" s="216"/>
    </row>
    <row r="77" spans="1:18" s="185" customFormat="1" ht="64.5" customHeight="1">
      <c r="A77" s="820" t="s">
        <v>924</v>
      </c>
      <c r="B77" s="190"/>
      <c r="C77" s="124">
        <v>4000</v>
      </c>
      <c r="D77" s="201" t="s">
        <v>630</v>
      </c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215">
        <f>C77</f>
        <v>4000</v>
      </c>
      <c r="P77" s="216">
        <f>O77</f>
        <v>4000</v>
      </c>
      <c r="Q77" s="215"/>
      <c r="R77" s="216"/>
    </row>
    <row r="78" spans="1:22" s="185" customFormat="1" ht="23.25" customHeight="1">
      <c r="A78" s="822"/>
      <c r="B78" s="190"/>
      <c r="C78" s="124">
        <v>4000</v>
      </c>
      <c r="D78" s="458" t="s">
        <v>0</v>
      </c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215"/>
      <c r="P78" s="216"/>
      <c r="Q78" s="215"/>
      <c r="R78" s="216"/>
      <c r="V78" s="438"/>
    </row>
    <row r="79" spans="1:18" s="185" customFormat="1" ht="12">
      <c r="A79" s="456" t="s">
        <v>76</v>
      </c>
      <c r="B79" s="210"/>
      <c r="C79" s="126">
        <f>C77+C78</f>
        <v>8000</v>
      </c>
      <c r="D79" s="126"/>
      <c r="E79" s="126">
        <f aca="true" t="shared" si="5" ref="E79:O79">E77+E78</f>
        <v>0</v>
      </c>
      <c r="F79" s="126">
        <f t="shared" si="5"/>
        <v>0</v>
      </c>
      <c r="G79" s="126">
        <f t="shared" si="5"/>
        <v>0</v>
      </c>
      <c r="H79" s="126">
        <f t="shared" si="5"/>
        <v>0</v>
      </c>
      <c r="I79" s="126">
        <f t="shared" si="5"/>
        <v>0</v>
      </c>
      <c r="J79" s="126">
        <f t="shared" si="5"/>
        <v>0</v>
      </c>
      <c r="K79" s="126">
        <f t="shared" si="5"/>
        <v>0</v>
      </c>
      <c r="L79" s="126">
        <f t="shared" si="5"/>
        <v>0</v>
      </c>
      <c r="M79" s="126"/>
      <c r="N79" s="126">
        <f t="shared" si="5"/>
        <v>0</v>
      </c>
      <c r="O79" s="126">
        <f t="shared" si="5"/>
        <v>4000</v>
      </c>
      <c r="P79" s="213">
        <f>O79</f>
        <v>4000</v>
      </c>
      <c r="Q79" s="438"/>
      <c r="R79" s="213"/>
    </row>
    <row r="80" spans="1:18" s="185" customFormat="1" ht="60">
      <c r="A80" s="456" t="s">
        <v>925</v>
      </c>
      <c r="B80" s="210"/>
      <c r="C80" s="126">
        <v>15000</v>
      </c>
      <c r="D80" s="457" t="s">
        <v>88</v>
      </c>
      <c r="E80" s="126"/>
      <c r="F80" s="126"/>
      <c r="G80" s="126"/>
      <c r="H80" s="126"/>
      <c r="I80" s="126"/>
      <c r="J80" s="126"/>
      <c r="K80" s="126">
        <f>C80</f>
        <v>15000</v>
      </c>
      <c r="L80" s="126"/>
      <c r="M80" s="126"/>
      <c r="N80" s="126"/>
      <c r="O80" s="438"/>
      <c r="P80" s="213">
        <f>K80</f>
        <v>15000</v>
      </c>
      <c r="Q80" s="438"/>
      <c r="R80" s="213"/>
    </row>
    <row r="81" spans="1:18" s="185" customFormat="1" ht="60">
      <c r="A81" s="827" t="s">
        <v>1051</v>
      </c>
      <c r="B81" s="210"/>
      <c r="C81" s="126">
        <v>125.3</v>
      </c>
      <c r="D81" s="680" t="s">
        <v>630</v>
      </c>
      <c r="E81" s="126"/>
      <c r="F81" s="126"/>
      <c r="G81" s="126"/>
      <c r="H81" s="126"/>
      <c r="I81" s="126"/>
      <c r="J81" s="126">
        <f>C81</f>
        <v>125.3</v>
      </c>
      <c r="K81" s="126"/>
      <c r="L81" s="126"/>
      <c r="M81" s="126"/>
      <c r="N81" s="126"/>
      <c r="O81" s="438"/>
      <c r="P81" s="213">
        <f>J81</f>
        <v>125.3</v>
      </c>
      <c r="Q81" s="438"/>
      <c r="R81" s="213"/>
    </row>
    <row r="82" spans="1:18" s="185" customFormat="1" ht="12">
      <c r="A82" s="828"/>
      <c r="B82" s="210"/>
      <c r="C82" s="126">
        <v>125.3</v>
      </c>
      <c r="D82" s="680" t="s">
        <v>0</v>
      </c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438"/>
      <c r="P82" s="213"/>
      <c r="Q82" s="438"/>
      <c r="R82" s="213"/>
    </row>
    <row r="83" spans="1:18" s="185" customFormat="1" ht="12">
      <c r="A83" s="685" t="s">
        <v>76</v>
      </c>
      <c r="B83" s="210"/>
      <c r="C83" s="126">
        <f>C81+C82</f>
        <v>250.6</v>
      </c>
      <c r="D83" s="680"/>
      <c r="E83" s="126"/>
      <c r="F83" s="126"/>
      <c r="G83" s="126"/>
      <c r="H83" s="126"/>
      <c r="I83" s="126"/>
      <c r="J83" s="126">
        <f>J81</f>
        <v>125.3</v>
      </c>
      <c r="K83" s="126"/>
      <c r="L83" s="126"/>
      <c r="M83" s="126"/>
      <c r="N83" s="126"/>
      <c r="O83" s="438"/>
      <c r="P83" s="213">
        <f>P81</f>
        <v>125.3</v>
      </c>
      <c r="Q83" s="438"/>
      <c r="R83" s="213"/>
    </row>
    <row r="84" spans="1:18" s="185" customFormat="1" ht="60">
      <c r="A84" s="685" t="s">
        <v>1052</v>
      </c>
      <c r="B84" s="210"/>
      <c r="C84" s="126">
        <v>3009.1</v>
      </c>
      <c r="D84" s="680" t="s">
        <v>88</v>
      </c>
      <c r="E84" s="126"/>
      <c r="F84" s="126"/>
      <c r="G84" s="126">
        <f>C84</f>
        <v>3009.1</v>
      </c>
      <c r="H84" s="126"/>
      <c r="I84" s="126"/>
      <c r="J84" s="126"/>
      <c r="K84" s="126"/>
      <c r="L84" s="126"/>
      <c r="M84" s="126"/>
      <c r="N84" s="126"/>
      <c r="O84" s="438"/>
      <c r="P84" s="213">
        <f>G84</f>
        <v>3009.1</v>
      </c>
      <c r="Q84" s="438"/>
      <c r="R84" s="213"/>
    </row>
    <row r="85" spans="1:18" s="185" customFormat="1" ht="60">
      <c r="A85" s="685" t="s">
        <v>1053</v>
      </c>
      <c r="B85" s="210"/>
      <c r="C85" s="126">
        <v>3748.234</v>
      </c>
      <c r="D85" s="680" t="s">
        <v>0</v>
      </c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438"/>
      <c r="P85" s="213"/>
      <c r="Q85" s="438"/>
      <c r="R85" s="213"/>
    </row>
    <row r="86" spans="1:18" s="185" customFormat="1" ht="108">
      <c r="A86" s="685" t="s">
        <v>1054</v>
      </c>
      <c r="B86" s="210"/>
      <c r="C86" s="126">
        <v>82.79</v>
      </c>
      <c r="D86" s="680" t="s">
        <v>88</v>
      </c>
      <c r="E86" s="126"/>
      <c r="F86" s="126"/>
      <c r="G86" s="126"/>
      <c r="H86" s="126"/>
      <c r="I86" s="126"/>
      <c r="J86" s="126"/>
      <c r="K86" s="126"/>
      <c r="L86" s="126"/>
      <c r="M86" s="126">
        <f>C86</f>
        <v>82.79</v>
      </c>
      <c r="N86" s="126"/>
      <c r="O86" s="438"/>
      <c r="P86" s="213">
        <f>M86</f>
        <v>82.79</v>
      </c>
      <c r="Q86" s="438"/>
      <c r="R86" s="213"/>
    </row>
    <row r="87" spans="1:18" s="185" customFormat="1" ht="60.75" thickBot="1">
      <c r="A87" s="456" t="s">
        <v>926</v>
      </c>
      <c r="B87" s="210"/>
      <c r="C87" s="126">
        <v>21233</v>
      </c>
      <c r="D87" s="201" t="s">
        <v>630</v>
      </c>
      <c r="E87" s="126"/>
      <c r="F87" s="126"/>
      <c r="G87" s="126"/>
      <c r="H87" s="126"/>
      <c r="I87" s="126"/>
      <c r="J87" s="126">
        <f>C87</f>
        <v>21233</v>
      </c>
      <c r="K87" s="126"/>
      <c r="L87" s="126"/>
      <c r="M87" s="126"/>
      <c r="N87" s="126"/>
      <c r="O87" s="438"/>
      <c r="P87" s="213">
        <f>J87</f>
        <v>21233</v>
      </c>
      <c r="Q87" s="438">
        <v>21233</v>
      </c>
      <c r="R87" s="213"/>
    </row>
    <row r="88" spans="1:18" s="185" customFormat="1" ht="12.75" thickBot="1">
      <c r="A88" s="264" t="s">
        <v>927</v>
      </c>
      <c r="B88" s="200"/>
      <c r="C88" s="125">
        <f aca="true" t="shared" si="6" ref="C88:R88">C72+C68+C75+C76+C79+C80+C87+C84+C85+C86+C83</f>
        <v>57874.32399999999</v>
      </c>
      <c r="D88" s="125"/>
      <c r="E88" s="125">
        <f t="shared" si="6"/>
        <v>0</v>
      </c>
      <c r="F88" s="125">
        <f t="shared" si="6"/>
        <v>99</v>
      </c>
      <c r="G88" s="125">
        <f t="shared" si="6"/>
        <v>3009.1</v>
      </c>
      <c r="H88" s="125">
        <f t="shared" si="6"/>
        <v>0</v>
      </c>
      <c r="I88" s="125">
        <f t="shared" si="6"/>
        <v>0</v>
      </c>
      <c r="J88" s="125">
        <f t="shared" si="6"/>
        <v>21358.3</v>
      </c>
      <c r="K88" s="125">
        <f t="shared" si="6"/>
        <v>20300</v>
      </c>
      <c r="L88" s="125">
        <f t="shared" si="6"/>
        <v>0</v>
      </c>
      <c r="M88" s="125">
        <f t="shared" si="6"/>
        <v>82.79</v>
      </c>
      <c r="N88" s="125">
        <f t="shared" si="6"/>
        <v>0</v>
      </c>
      <c r="O88" s="125">
        <f t="shared" si="6"/>
        <v>4395.5</v>
      </c>
      <c r="P88" s="125">
        <f t="shared" si="6"/>
        <v>49244.69</v>
      </c>
      <c r="Q88" s="125">
        <f t="shared" si="6"/>
        <v>21788.1</v>
      </c>
      <c r="R88" s="125">
        <f t="shared" si="6"/>
        <v>555.1</v>
      </c>
    </row>
    <row r="89" spans="1:18" s="185" customFormat="1" ht="60">
      <c r="A89" s="209" t="s">
        <v>620</v>
      </c>
      <c r="B89" s="210"/>
      <c r="C89" s="126">
        <v>33254</v>
      </c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2"/>
      <c r="P89" s="213">
        <f>C89</f>
        <v>33254</v>
      </c>
      <c r="Q89" s="438">
        <v>8942.3</v>
      </c>
      <c r="R89" s="213">
        <v>33254</v>
      </c>
    </row>
    <row r="90" spans="1:18" s="185" customFormat="1" ht="24" customHeight="1">
      <c r="A90" s="823" t="s">
        <v>928</v>
      </c>
      <c r="B90" s="210"/>
      <c r="C90" s="126">
        <f>P90</f>
        <v>13336.73</v>
      </c>
      <c r="D90" s="457" t="s">
        <v>88</v>
      </c>
      <c r="E90" s="126">
        <f>3350.85+2243.4</f>
        <v>5594.25</v>
      </c>
      <c r="F90" s="126">
        <f>333.33+232.785</f>
        <v>566.115</v>
      </c>
      <c r="G90" s="126"/>
      <c r="H90" s="126">
        <f>1224.86+344.115</f>
        <v>1568.975</v>
      </c>
      <c r="I90" s="126"/>
      <c r="J90" s="126">
        <f>673.66+587.6</f>
        <v>1261.26</v>
      </c>
      <c r="K90" s="126">
        <f>1637.9+1771.3</f>
        <v>3409.2</v>
      </c>
      <c r="L90" s="126"/>
      <c r="M90" s="126"/>
      <c r="N90" s="126"/>
      <c r="O90" s="438">
        <f>606.73+330.2</f>
        <v>936.9300000000001</v>
      </c>
      <c r="P90" s="213">
        <f>O90+K90+J90+H90+F90+E90</f>
        <v>13336.73</v>
      </c>
      <c r="Q90" s="438"/>
      <c r="R90" s="213"/>
    </row>
    <row r="91" spans="1:18" s="185" customFormat="1" ht="24">
      <c r="A91" s="824"/>
      <c r="B91" s="210"/>
      <c r="C91" s="126">
        <f>140.6+629.1</f>
        <v>769.7</v>
      </c>
      <c r="D91" s="457" t="s">
        <v>921</v>
      </c>
      <c r="E91" s="126">
        <f>C91</f>
        <v>769.7</v>
      </c>
      <c r="F91" s="211"/>
      <c r="G91" s="211"/>
      <c r="H91" s="211"/>
      <c r="I91" s="211"/>
      <c r="J91" s="211"/>
      <c r="K91" s="211"/>
      <c r="L91" s="211"/>
      <c r="M91" s="211"/>
      <c r="N91" s="211"/>
      <c r="O91" s="212"/>
      <c r="P91" s="213">
        <f>E91</f>
        <v>769.7</v>
      </c>
      <c r="Q91" s="438"/>
      <c r="R91" s="213"/>
    </row>
    <row r="92" spans="1:18" s="185" customFormat="1" ht="24">
      <c r="A92" s="824"/>
      <c r="B92" s="210"/>
      <c r="C92" s="126">
        <v>86.8</v>
      </c>
      <c r="D92" s="457" t="s">
        <v>1046</v>
      </c>
      <c r="E92" s="126">
        <f>C92</f>
        <v>86.8</v>
      </c>
      <c r="F92" s="211"/>
      <c r="G92" s="211"/>
      <c r="H92" s="211"/>
      <c r="I92" s="211"/>
      <c r="J92" s="211"/>
      <c r="K92" s="211"/>
      <c r="L92" s="211"/>
      <c r="M92" s="211"/>
      <c r="N92" s="211"/>
      <c r="O92" s="212"/>
      <c r="P92" s="213">
        <f>E92</f>
        <v>86.8</v>
      </c>
      <c r="Q92" s="438"/>
      <c r="R92" s="213"/>
    </row>
    <row r="93" spans="1:18" s="185" customFormat="1" ht="36">
      <c r="A93" s="824"/>
      <c r="B93" s="210"/>
      <c r="C93" s="126">
        <f>51.3+153.1</f>
        <v>204.39999999999998</v>
      </c>
      <c r="D93" s="457" t="s">
        <v>187</v>
      </c>
      <c r="E93" s="126">
        <f>C93</f>
        <v>204.39999999999998</v>
      </c>
      <c r="F93" s="211"/>
      <c r="G93" s="211"/>
      <c r="H93" s="211"/>
      <c r="I93" s="211"/>
      <c r="J93" s="211"/>
      <c r="K93" s="211"/>
      <c r="L93" s="211"/>
      <c r="M93" s="211"/>
      <c r="N93" s="211"/>
      <c r="O93" s="212"/>
      <c r="P93" s="213">
        <f>E93</f>
        <v>204.39999999999998</v>
      </c>
      <c r="Q93" s="438"/>
      <c r="R93" s="213"/>
    </row>
    <row r="94" spans="1:18" s="185" customFormat="1" ht="36">
      <c r="A94" s="824"/>
      <c r="B94" s="210"/>
      <c r="C94" s="126">
        <v>303.8</v>
      </c>
      <c r="D94" s="680" t="s">
        <v>13</v>
      </c>
      <c r="E94" s="126">
        <f>C94</f>
        <v>303.8</v>
      </c>
      <c r="F94" s="211"/>
      <c r="G94" s="211"/>
      <c r="H94" s="211"/>
      <c r="I94" s="211"/>
      <c r="J94" s="211"/>
      <c r="K94" s="211"/>
      <c r="L94" s="211"/>
      <c r="M94" s="211"/>
      <c r="N94" s="211"/>
      <c r="O94" s="212"/>
      <c r="P94" s="213">
        <f>E94</f>
        <v>303.8</v>
      </c>
      <c r="Q94" s="438"/>
      <c r="R94" s="213"/>
    </row>
    <row r="95" spans="1:18" s="185" customFormat="1" ht="60">
      <c r="A95" s="824"/>
      <c r="B95" s="210"/>
      <c r="C95" s="126">
        <f>J95+O95</f>
        <v>19130.76</v>
      </c>
      <c r="D95" s="201" t="s">
        <v>630</v>
      </c>
      <c r="E95" s="211"/>
      <c r="F95" s="211"/>
      <c r="G95" s="211"/>
      <c r="H95" s="211"/>
      <c r="I95" s="211"/>
      <c r="J95" s="126">
        <f>16190.369-998.1+2356.6</f>
        <v>17548.869</v>
      </c>
      <c r="K95" s="211"/>
      <c r="L95" s="211"/>
      <c r="M95" s="211"/>
      <c r="N95" s="211"/>
      <c r="O95" s="438">
        <f>1176.891+405</f>
        <v>1581.891</v>
      </c>
      <c r="P95" s="213">
        <f>C95</f>
        <v>19130.76</v>
      </c>
      <c r="Q95" s="438"/>
      <c r="R95" s="213"/>
    </row>
    <row r="96" spans="1:18" s="185" customFormat="1" ht="12">
      <c r="A96" s="825"/>
      <c r="B96" s="210"/>
      <c r="C96" s="126">
        <f>2251.71+227+998.1+2691.9</f>
        <v>6168.71</v>
      </c>
      <c r="D96" s="201" t="s">
        <v>0</v>
      </c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2"/>
      <c r="P96" s="213"/>
      <c r="Q96" s="438"/>
      <c r="R96" s="213"/>
    </row>
    <row r="97" spans="1:18" s="185" customFormat="1" ht="12">
      <c r="A97" s="209" t="s">
        <v>76</v>
      </c>
      <c r="B97" s="210"/>
      <c r="C97" s="126">
        <f>C90+C91+C93+C95+C96+C92+C94</f>
        <v>40000.9</v>
      </c>
      <c r="D97" s="126"/>
      <c r="E97" s="126">
        <f aca="true" t="shared" si="7" ref="E97:R97">E90+E91+E93+E95+E96</f>
        <v>6568.349999999999</v>
      </c>
      <c r="F97" s="126">
        <f t="shared" si="7"/>
        <v>566.115</v>
      </c>
      <c r="G97" s="126">
        <f t="shared" si="7"/>
        <v>0</v>
      </c>
      <c r="H97" s="126">
        <f t="shared" si="7"/>
        <v>1568.975</v>
      </c>
      <c r="I97" s="126">
        <f t="shared" si="7"/>
        <v>0</v>
      </c>
      <c r="J97" s="126">
        <f t="shared" si="7"/>
        <v>18810.128999999997</v>
      </c>
      <c r="K97" s="126">
        <f t="shared" si="7"/>
        <v>3409.2</v>
      </c>
      <c r="L97" s="126">
        <f t="shared" si="7"/>
        <v>0</v>
      </c>
      <c r="M97" s="126"/>
      <c r="N97" s="126">
        <f t="shared" si="7"/>
        <v>0</v>
      </c>
      <c r="O97" s="126">
        <f t="shared" si="7"/>
        <v>2518.821</v>
      </c>
      <c r="P97" s="213">
        <f>P90+P91+P93+P95+P96+P92+P94</f>
        <v>33832.19</v>
      </c>
      <c r="Q97" s="438">
        <f t="shared" si="7"/>
        <v>0</v>
      </c>
      <c r="R97" s="213">
        <f t="shared" si="7"/>
        <v>0</v>
      </c>
    </row>
    <row r="98" spans="1:18" s="185" customFormat="1" ht="72">
      <c r="A98" s="214" t="s">
        <v>628</v>
      </c>
      <c r="B98" s="190"/>
      <c r="C98" s="124">
        <v>88701.5</v>
      </c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215"/>
      <c r="P98" s="216">
        <f>C98</f>
        <v>88701.5</v>
      </c>
      <c r="Q98" s="215">
        <v>88701.5</v>
      </c>
      <c r="R98" s="216">
        <v>88701.5</v>
      </c>
    </row>
    <row r="99" spans="1:18" s="185" customFormat="1" ht="66" customHeight="1" thickBot="1">
      <c r="A99" s="214" t="s">
        <v>629</v>
      </c>
      <c r="B99" s="190"/>
      <c r="C99" s="124">
        <v>190666.6</v>
      </c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215"/>
      <c r="P99" s="216">
        <f>C99</f>
        <v>190666.6</v>
      </c>
      <c r="Q99" s="217">
        <v>176845</v>
      </c>
      <c r="R99" s="216">
        <v>152533.3</v>
      </c>
    </row>
    <row r="100" spans="1:18" s="185" customFormat="1" ht="12.75" thickBot="1">
      <c r="A100" s="218" t="s">
        <v>246</v>
      </c>
      <c r="B100" s="219"/>
      <c r="C100" s="125">
        <f>C89+C98+C99+C67+C38+C88+C97</f>
        <v>971350.4068000001</v>
      </c>
      <c r="D100" s="459"/>
      <c r="E100" s="125">
        <f aca="true" t="shared" si="8" ref="E100:R100">E89+E98+E99+E67+E38+E88+E97</f>
        <v>12814.843499999999</v>
      </c>
      <c r="F100" s="125">
        <f t="shared" si="8"/>
        <v>685.115</v>
      </c>
      <c r="G100" s="125">
        <f t="shared" si="8"/>
        <v>5240.97172</v>
      </c>
      <c r="H100" s="125">
        <f t="shared" si="8"/>
        <v>64062.975</v>
      </c>
      <c r="I100" s="125">
        <f t="shared" si="8"/>
        <v>818</v>
      </c>
      <c r="J100" s="125">
        <f t="shared" si="8"/>
        <v>470153.669</v>
      </c>
      <c r="K100" s="125">
        <f t="shared" si="8"/>
        <v>24142.963</v>
      </c>
      <c r="L100" s="125">
        <f t="shared" si="8"/>
        <v>0</v>
      </c>
      <c r="M100" s="125">
        <f t="shared" si="8"/>
        <v>82.79</v>
      </c>
      <c r="N100" s="125">
        <f t="shared" si="8"/>
        <v>42753.51458</v>
      </c>
      <c r="O100" s="125">
        <f t="shared" si="8"/>
        <v>9779.721</v>
      </c>
      <c r="P100" s="125">
        <f t="shared" si="8"/>
        <v>943547.2627999999</v>
      </c>
      <c r="Q100" s="125">
        <f t="shared" si="8"/>
        <v>835121.61304</v>
      </c>
      <c r="R100" s="125">
        <f t="shared" si="8"/>
        <v>813893.45274</v>
      </c>
    </row>
    <row r="101" spans="3:4" s="185" customFormat="1" ht="12">
      <c r="C101" s="127"/>
      <c r="D101" s="166"/>
    </row>
    <row r="102" spans="3:4" s="185" customFormat="1" ht="12">
      <c r="C102" s="127"/>
      <c r="D102" s="166"/>
    </row>
    <row r="103" spans="3:4" s="185" customFormat="1" ht="12">
      <c r="C103" s="127"/>
      <c r="D103" s="166"/>
    </row>
    <row r="104" spans="3:4" s="185" customFormat="1" ht="12">
      <c r="C104" s="127"/>
      <c r="D104" s="166"/>
    </row>
    <row r="105" spans="3:4" s="185" customFormat="1" ht="12">
      <c r="C105" s="682"/>
      <c r="D105" s="166"/>
    </row>
    <row r="106" spans="3:4" s="185" customFormat="1" ht="12">
      <c r="C106" s="127"/>
      <c r="D106" s="166"/>
    </row>
    <row r="107" spans="3:4" s="185" customFormat="1" ht="12">
      <c r="C107" s="127"/>
      <c r="D107" s="166"/>
    </row>
    <row r="108" spans="3:4" s="185" customFormat="1" ht="12">
      <c r="C108" s="127"/>
      <c r="D108" s="166"/>
    </row>
    <row r="109" spans="3:4" s="185" customFormat="1" ht="12">
      <c r="C109" s="127"/>
      <c r="D109" s="166"/>
    </row>
    <row r="110" spans="3:4" s="185" customFormat="1" ht="12">
      <c r="C110" s="127"/>
      <c r="D110" s="166"/>
    </row>
    <row r="111" spans="3:4" s="185" customFormat="1" ht="12">
      <c r="C111" s="127"/>
      <c r="D111" s="166"/>
    </row>
    <row r="112" spans="3:4" s="185" customFormat="1" ht="12">
      <c r="C112" s="127"/>
      <c r="D112" s="166"/>
    </row>
    <row r="113" spans="3:4" s="185" customFormat="1" ht="12">
      <c r="C113" s="127"/>
      <c r="D113" s="166"/>
    </row>
    <row r="114" spans="3:4" s="185" customFormat="1" ht="12">
      <c r="C114" s="127"/>
      <c r="D114" s="166"/>
    </row>
    <row r="115" spans="3:4" s="185" customFormat="1" ht="12">
      <c r="C115" s="127"/>
      <c r="D115" s="166"/>
    </row>
    <row r="116" spans="3:4" s="185" customFormat="1" ht="12">
      <c r="C116" s="127"/>
      <c r="D116" s="166"/>
    </row>
    <row r="117" spans="3:4" s="185" customFormat="1" ht="12">
      <c r="C117" s="127"/>
      <c r="D117" s="166"/>
    </row>
    <row r="118" spans="3:4" s="185" customFormat="1" ht="12">
      <c r="C118" s="127"/>
      <c r="D118" s="166"/>
    </row>
    <row r="119" spans="3:4" s="185" customFormat="1" ht="12">
      <c r="C119" s="127"/>
      <c r="D119" s="166"/>
    </row>
    <row r="120" spans="3:4" s="185" customFormat="1" ht="12">
      <c r="C120" s="127"/>
      <c r="D120" s="166"/>
    </row>
    <row r="121" spans="3:4" s="185" customFormat="1" ht="12">
      <c r="C121" s="127"/>
      <c r="D121" s="166"/>
    </row>
    <row r="122" spans="3:4" s="185" customFormat="1" ht="12">
      <c r="C122" s="127"/>
      <c r="D122" s="166"/>
    </row>
    <row r="123" spans="3:4" s="185" customFormat="1" ht="12">
      <c r="C123" s="127"/>
      <c r="D123" s="166"/>
    </row>
    <row r="124" spans="3:4" s="185" customFormat="1" ht="12">
      <c r="C124" s="127"/>
      <c r="D124" s="166"/>
    </row>
    <row r="125" spans="3:4" s="185" customFormat="1" ht="12">
      <c r="C125" s="127"/>
      <c r="D125" s="166"/>
    </row>
    <row r="126" spans="3:4" s="185" customFormat="1" ht="12">
      <c r="C126" s="127"/>
      <c r="D126" s="166"/>
    </row>
    <row r="127" spans="3:4" s="185" customFormat="1" ht="12">
      <c r="C127" s="127"/>
      <c r="D127" s="166"/>
    </row>
    <row r="128" spans="3:4" s="185" customFormat="1" ht="12">
      <c r="C128" s="127"/>
      <c r="D128" s="166"/>
    </row>
    <row r="129" spans="3:4" s="185" customFormat="1" ht="12">
      <c r="C129" s="127"/>
      <c r="D129" s="166"/>
    </row>
    <row r="130" spans="3:4" s="185" customFormat="1" ht="12">
      <c r="C130" s="127"/>
      <c r="D130" s="166"/>
    </row>
    <row r="131" spans="3:4" s="185" customFormat="1" ht="12">
      <c r="C131" s="127"/>
      <c r="D131" s="166"/>
    </row>
    <row r="132" spans="3:4" s="185" customFormat="1" ht="12">
      <c r="C132" s="127"/>
      <c r="D132" s="166"/>
    </row>
    <row r="133" spans="3:4" s="185" customFormat="1" ht="12">
      <c r="C133" s="127"/>
      <c r="D133" s="166"/>
    </row>
    <row r="134" spans="3:4" s="185" customFormat="1" ht="12">
      <c r="C134" s="127"/>
      <c r="D134" s="166"/>
    </row>
    <row r="135" spans="3:4" s="185" customFormat="1" ht="12">
      <c r="C135" s="127"/>
      <c r="D135" s="166"/>
    </row>
    <row r="136" spans="3:4" s="185" customFormat="1" ht="12">
      <c r="C136" s="127"/>
      <c r="D136" s="166"/>
    </row>
    <row r="137" spans="3:4" s="185" customFormat="1" ht="12">
      <c r="C137" s="127"/>
      <c r="D137" s="166"/>
    </row>
    <row r="138" spans="3:4" s="185" customFormat="1" ht="12">
      <c r="C138" s="127"/>
      <c r="D138" s="166"/>
    </row>
    <row r="139" spans="3:4" s="185" customFormat="1" ht="12">
      <c r="C139" s="127"/>
      <c r="D139" s="166"/>
    </row>
    <row r="140" spans="3:4" s="185" customFormat="1" ht="12">
      <c r="C140" s="127"/>
      <c r="D140" s="166"/>
    </row>
    <row r="141" spans="3:4" s="185" customFormat="1" ht="12">
      <c r="C141" s="127"/>
      <c r="D141" s="166"/>
    </row>
    <row r="142" spans="3:4" s="185" customFormat="1" ht="12">
      <c r="C142" s="127"/>
      <c r="D142" s="166"/>
    </row>
    <row r="143" spans="3:4" s="185" customFormat="1" ht="12">
      <c r="C143" s="127"/>
      <c r="D143" s="166"/>
    </row>
    <row r="144" spans="3:4" s="185" customFormat="1" ht="12">
      <c r="C144" s="127"/>
      <c r="D144" s="166"/>
    </row>
    <row r="145" spans="3:4" s="185" customFormat="1" ht="12">
      <c r="C145" s="127"/>
      <c r="D145" s="166"/>
    </row>
    <row r="146" spans="3:4" s="185" customFormat="1" ht="12">
      <c r="C146" s="127"/>
      <c r="D146" s="166"/>
    </row>
    <row r="147" spans="3:4" s="185" customFormat="1" ht="12">
      <c r="C147" s="127"/>
      <c r="D147" s="166"/>
    </row>
    <row r="148" spans="3:4" s="185" customFormat="1" ht="12">
      <c r="C148" s="127"/>
      <c r="D148" s="166"/>
    </row>
    <row r="149" spans="3:4" s="185" customFormat="1" ht="12">
      <c r="C149" s="127"/>
      <c r="D149" s="166"/>
    </row>
    <row r="150" spans="3:4" s="185" customFormat="1" ht="12">
      <c r="C150" s="127"/>
      <c r="D150" s="166"/>
    </row>
    <row r="151" spans="3:4" s="185" customFormat="1" ht="12">
      <c r="C151" s="127"/>
      <c r="D151" s="166"/>
    </row>
    <row r="152" spans="3:4" s="185" customFormat="1" ht="12">
      <c r="C152" s="127"/>
      <c r="D152" s="166"/>
    </row>
    <row r="153" spans="3:4" s="185" customFormat="1" ht="12">
      <c r="C153" s="127"/>
      <c r="D153" s="166"/>
    </row>
    <row r="154" spans="3:4" s="185" customFormat="1" ht="12">
      <c r="C154" s="127"/>
      <c r="D154" s="166"/>
    </row>
    <row r="155" spans="3:4" s="185" customFormat="1" ht="12">
      <c r="C155" s="127"/>
      <c r="D155" s="166"/>
    </row>
    <row r="156" spans="3:4" s="185" customFormat="1" ht="12">
      <c r="C156" s="127"/>
      <c r="D156" s="166"/>
    </row>
    <row r="157" spans="3:4" s="185" customFormat="1" ht="12">
      <c r="C157" s="127"/>
      <c r="D157" s="166"/>
    </row>
    <row r="158" spans="3:4" s="185" customFormat="1" ht="12">
      <c r="C158" s="127"/>
      <c r="D158" s="166"/>
    </row>
    <row r="159" spans="3:4" s="185" customFormat="1" ht="12">
      <c r="C159" s="127"/>
      <c r="D159" s="166"/>
    </row>
    <row r="160" spans="3:4" s="185" customFormat="1" ht="12">
      <c r="C160" s="127"/>
      <c r="D160" s="166"/>
    </row>
    <row r="161" spans="3:4" s="185" customFormat="1" ht="12">
      <c r="C161" s="127"/>
      <c r="D161" s="166"/>
    </row>
    <row r="162" spans="3:4" s="185" customFormat="1" ht="12">
      <c r="C162" s="127"/>
      <c r="D162" s="166"/>
    </row>
    <row r="163" spans="3:4" s="185" customFormat="1" ht="12">
      <c r="C163" s="127"/>
      <c r="D163" s="166"/>
    </row>
    <row r="164" spans="3:4" s="185" customFormat="1" ht="12">
      <c r="C164" s="127"/>
      <c r="D164" s="166"/>
    </row>
    <row r="165" spans="3:4" s="185" customFormat="1" ht="12">
      <c r="C165" s="127"/>
      <c r="D165" s="166"/>
    </row>
    <row r="166" spans="3:4" s="185" customFormat="1" ht="12">
      <c r="C166" s="127"/>
      <c r="D166" s="166"/>
    </row>
    <row r="167" spans="3:4" s="185" customFormat="1" ht="12">
      <c r="C167" s="127"/>
      <c r="D167" s="166"/>
    </row>
    <row r="168" spans="3:4" s="185" customFormat="1" ht="12">
      <c r="C168" s="127"/>
      <c r="D168" s="166"/>
    </row>
    <row r="169" spans="3:4" s="185" customFormat="1" ht="12">
      <c r="C169" s="127"/>
      <c r="D169" s="166"/>
    </row>
    <row r="170" spans="3:4" s="185" customFormat="1" ht="12">
      <c r="C170" s="127"/>
      <c r="D170" s="166"/>
    </row>
    <row r="171" spans="3:4" s="185" customFormat="1" ht="12">
      <c r="C171" s="127"/>
      <c r="D171" s="166"/>
    </row>
    <row r="172" spans="3:4" s="185" customFormat="1" ht="12">
      <c r="C172" s="127"/>
      <c r="D172" s="166"/>
    </row>
    <row r="173" spans="3:4" s="185" customFormat="1" ht="12">
      <c r="C173" s="127"/>
      <c r="D173" s="166"/>
    </row>
    <row r="174" spans="3:4" s="185" customFormat="1" ht="12">
      <c r="C174" s="127"/>
      <c r="D174" s="166"/>
    </row>
    <row r="175" spans="3:4" s="185" customFormat="1" ht="12">
      <c r="C175" s="127"/>
      <c r="D175" s="166"/>
    </row>
    <row r="176" spans="3:4" s="185" customFormat="1" ht="12">
      <c r="C176" s="127"/>
      <c r="D176" s="166"/>
    </row>
    <row r="177" spans="3:4" s="185" customFormat="1" ht="12">
      <c r="C177" s="127"/>
      <c r="D177" s="166"/>
    </row>
    <row r="178" spans="3:4" s="185" customFormat="1" ht="12">
      <c r="C178" s="127"/>
      <c r="D178" s="166"/>
    </row>
    <row r="179" spans="3:4" s="185" customFormat="1" ht="12">
      <c r="C179" s="127"/>
      <c r="D179" s="166"/>
    </row>
    <row r="180" spans="3:4" s="185" customFormat="1" ht="12">
      <c r="C180" s="127"/>
      <c r="D180" s="166"/>
    </row>
    <row r="181" spans="3:4" s="185" customFormat="1" ht="12">
      <c r="C181" s="127"/>
      <c r="D181" s="166"/>
    </row>
    <row r="182" spans="3:4" s="185" customFormat="1" ht="12">
      <c r="C182" s="127"/>
      <c r="D182" s="166"/>
    </row>
    <row r="183" spans="3:4" s="185" customFormat="1" ht="12">
      <c r="C183" s="127"/>
      <c r="D183" s="166"/>
    </row>
    <row r="184" spans="3:4" s="185" customFormat="1" ht="12">
      <c r="C184" s="127"/>
      <c r="D184" s="166"/>
    </row>
    <row r="185" spans="3:4" s="185" customFormat="1" ht="12">
      <c r="C185" s="127"/>
      <c r="D185" s="166"/>
    </row>
    <row r="186" spans="3:4" s="185" customFormat="1" ht="12">
      <c r="C186" s="127"/>
      <c r="D186" s="166"/>
    </row>
    <row r="187" spans="3:4" s="185" customFormat="1" ht="12">
      <c r="C187" s="127"/>
      <c r="D187" s="166"/>
    </row>
    <row r="188" spans="3:4" s="185" customFormat="1" ht="12">
      <c r="C188" s="127"/>
      <c r="D188" s="166"/>
    </row>
    <row r="189" spans="3:4" s="185" customFormat="1" ht="12">
      <c r="C189" s="127"/>
      <c r="D189" s="166"/>
    </row>
    <row r="190" spans="3:4" s="185" customFormat="1" ht="12">
      <c r="C190" s="127"/>
      <c r="D190" s="166"/>
    </row>
    <row r="191" spans="3:4" s="185" customFormat="1" ht="12">
      <c r="C191" s="127"/>
      <c r="D191" s="166"/>
    </row>
    <row r="192" spans="3:4" s="185" customFormat="1" ht="12">
      <c r="C192" s="127"/>
      <c r="D192" s="166"/>
    </row>
    <row r="193" spans="3:4" s="185" customFormat="1" ht="12">
      <c r="C193" s="127"/>
      <c r="D193" s="166"/>
    </row>
    <row r="194" spans="3:4" s="185" customFormat="1" ht="12">
      <c r="C194" s="127"/>
      <c r="D194" s="166"/>
    </row>
    <row r="195" spans="3:4" s="185" customFormat="1" ht="12">
      <c r="C195" s="127"/>
      <c r="D195" s="166"/>
    </row>
    <row r="196" spans="3:4" s="185" customFormat="1" ht="12">
      <c r="C196" s="127"/>
      <c r="D196" s="166"/>
    </row>
    <row r="197" spans="3:4" s="185" customFormat="1" ht="12">
      <c r="C197" s="127"/>
      <c r="D197" s="166"/>
    </row>
    <row r="198" spans="3:4" s="185" customFormat="1" ht="12">
      <c r="C198" s="127"/>
      <c r="D198" s="166"/>
    </row>
    <row r="199" spans="3:4" s="185" customFormat="1" ht="12">
      <c r="C199" s="127"/>
      <c r="D199" s="166"/>
    </row>
    <row r="200" spans="3:4" s="185" customFormat="1" ht="12">
      <c r="C200" s="127"/>
      <c r="D200" s="166"/>
    </row>
    <row r="201" spans="3:4" s="185" customFormat="1" ht="12">
      <c r="C201" s="127"/>
      <c r="D201" s="166"/>
    </row>
    <row r="202" spans="3:4" s="185" customFormat="1" ht="12">
      <c r="C202" s="127"/>
      <c r="D202" s="166"/>
    </row>
    <row r="203" spans="3:4" s="185" customFormat="1" ht="12">
      <c r="C203" s="127"/>
      <c r="D203" s="166"/>
    </row>
    <row r="204" spans="3:4" s="185" customFormat="1" ht="12">
      <c r="C204" s="127"/>
      <c r="D204" s="166"/>
    </row>
    <row r="205" spans="3:4" s="185" customFormat="1" ht="12">
      <c r="C205" s="127"/>
      <c r="D205" s="166"/>
    </row>
    <row r="206" spans="3:4" s="185" customFormat="1" ht="12">
      <c r="C206" s="127"/>
      <c r="D206" s="166"/>
    </row>
    <row r="207" spans="3:4" s="185" customFormat="1" ht="12">
      <c r="C207" s="127"/>
      <c r="D207" s="166"/>
    </row>
    <row r="208" spans="3:4" s="185" customFormat="1" ht="12">
      <c r="C208" s="127"/>
      <c r="D208" s="166"/>
    </row>
    <row r="209" spans="3:4" s="185" customFormat="1" ht="12">
      <c r="C209" s="127"/>
      <c r="D209" s="166"/>
    </row>
    <row r="210" spans="3:4" s="185" customFormat="1" ht="12">
      <c r="C210" s="127"/>
      <c r="D210" s="166"/>
    </row>
    <row r="211" spans="3:4" s="185" customFormat="1" ht="12">
      <c r="C211" s="127"/>
      <c r="D211" s="166"/>
    </row>
    <row r="212" spans="3:4" s="185" customFormat="1" ht="12">
      <c r="C212" s="127"/>
      <c r="D212" s="166"/>
    </row>
    <row r="213" spans="3:4" s="185" customFormat="1" ht="12">
      <c r="C213" s="127"/>
      <c r="D213" s="166"/>
    </row>
    <row r="214" spans="3:4" s="185" customFormat="1" ht="12">
      <c r="C214" s="127"/>
      <c r="D214" s="166"/>
    </row>
    <row r="215" spans="3:4" s="185" customFormat="1" ht="12">
      <c r="C215" s="127"/>
      <c r="D215" s="166"/>
    </row>
    <row r="216" spans="3:4" s="185" customFormat="1" ht="12">
      <c r="C216" s="127"/>
      <c r="D216" s="166"/>
    </row>
    <row r="217" spans="3:4" s="185" customFormat="1" ht="12">
      <c r="C217" s="127"/>
      <c r="D217" s="166"/>
    </row>
    <row r="218" spans="3:4" s="185" customFormat="1" ht="12">
      <c r="C218" s="127"/>
      <c r="D218" s="166"/>
    </row>
    <row r="219" spans="3:4" s="185" customFormat="1" ht="12">
      <c r="C219" s="127"/>
      <c r="D219" s="166"/>
    </row>
    <row r="220" spans="3:4" s="185" customFormat="1" ht="12">
      <c r="C220" s="127"/>
      <c r="D220" s="166"/>
    </row>
    <row r="221" spans="3:4" s="185" customFormat="1" ht="12">
      <c r="C221" s="127"/>
      <c r="D221" s="166"/>
    </row>
    <row r="222" spans="3:4" s="185" customFormat="1" ht="12">
      <c r="C222" s="127"/>
      <c r="D222" s="166"/>
    </row>
    <row r="223" spans="3:4" s="185" customFormat="1" ht="12">
      <c r="C223" s="127"/>
      <c r="D223" s="166"/>
    </row>
    <row r="224" spans="3:4" s="185" customFormat="1" ht="12">
      <c r="C224" s="127"/>
      <c r="D224" s="166"/>
    </row>
    <row r="225" spans="3:4" s="185" customFormat="1" ht="12">
      <c r="C225" s="127"/>
      <c r="D225" s="166"/>
    </row>
    <row r="226" spans="3:4" s="185" customFormat="1" ht="12">
      <c r="C226" s="127"/>
      <c r="D226" s="166"/>
    </row>
    <row r="227" spans="3:4" s="185" customFormat="1" ht="12">
      <c r="C227" s="127"/>
      <c r="D227" s="166"/>
    </row>
    <row r="228" spans="3:4" s="185" customFormat="1" ht="12">
      <c r="C228" s="127"/>
      <c r="D228" s="166"/>
    </row>
    <row r="229" spans="3:4" s="185" customFormat="1" ht="12">
      <c r="C229" s="127"/>
      <c r="D229" s="166"/>
    </row>
    <row r="230" spans="3:4" s="185" customFormat="1" ht="12">
      <c r="C230" s="127"/>
      <c r="D230" s="166"/>
    </row>
    <row r="231" spans="3:4" s="185" customFormat="1" ht="12">
      <c r="C231" s="127"/>
      <c r="D231" s="166"/>
    </row>
    <row r="232" spans="3:4" s="185" customFormat="1" ht="12">
      <c r="C232" s="127"/>
      <c r="D232" s="166"/>
    </row>
    <row r="233" spans="3:4" s="185" customFormat="1" ht="12">
      <c r="C233" s="127"/>
      <c r="D233" s="166"/>
    </row>
    <row r="234" spans="3:4" s="185" customFormat="1" ht="12">
      <c r="C234" s="127"/>
      <c r="D234" s="166"/>
    </row>
    <row r="235" spans="3:4" s="185" customFormat="1" ht="12">
      <c r="C235" s="127"/>
      <c r="D235" s="166"/>
    </row>
    <row r="236" spans="3:4" s="185" customFormat="1" ht="12">
      <c r="C236" s="127"/>
      <c r="D236" s="166"/>
    </row>
    <row r="237" spans="3:4" s="185" customFormat="1" ht="12">
      <c r="C237" s="127"/>
      <c r="D237" s="166"/>
    </row>
    <row r="238" spans="3:4" s="185" customFormat="1" ht="12">
      <c r="C238" s="127"/>
      <c r="D238" s="166"/>
    </row>
    <row r="239" spans="3:4" s="185" customFormat="1" ht="12">
      <c r="C239" s="127"/>
      <c r="D239" s="166"/>
    </row>
    <row r="240" spans="3:4" s="185" customFormat="1" ht="12">
      <c r="C240" s="127"/>
      <c r="D240" s="166"/>
    </row>
    <row r="241" spans="3:4" s="185" customFormat="1" ht="12">
      <c r="C241" s="127"/>
      <c r="D241" s="166"/>
    </row>
    <row r="242" spans="3:4" s="185" customFormat="1" ht="12">
      <c r="C242" s="127"/>
      <c r="D242" s="166"/>
    </row>
    <row r="243" spans="3:4" s="185" customFormat="1" ht="12">
      <c r="C243" s="127"/>
      <c r="D243" s="166"/>
    </row>
    <row r="244" spans="3:4" s="185" customFormat="1" ht="12">
      <c r="C244" s="127"/>
      <c r="D244" s="166"/>
    </row>
    <row r="245" spans="3:4" s="185" customFormat="1" ht="12">
      <c r="C245" s="127"/>
      <c r="D245" s="166"/>
    </row>
    <row r="246" spans="3:4" s="185" customFormat="1" ht="12">
      <c r="C246" s="127"/>
      <c r="D246" s="166"/>
    </row>
    <row r="247" spans="3:4" s="185" customFormat="1" ht="12">
      <c r="C247" s="127"/>
      <c r="D247" s="166"/>
    </row>
    <row r="248" spans="3:4" s="185" customFormat="1" ht="12">
      <c r="C248" s="127"/>
      <c r="D248" s="166"/>
    </row>
    <row r="249" spans="3:4" s="185" customFormat="1" ht="12">
      <c r="C249" s="127"/>
      <c r="D249" s="166"/>
    </row>
    <row r="250" spans="3:4" s="185" customFormat="1" ht="12">
      <c r="C250" s="127"/>
      <c r="D250" s="166"/>
    </row>
    <row r="251" spans="3:4" s="185" customFormat="1" ht="12">
      <c r="C251" s="127"/>
      <c r="D251" s="166"/>
    </row>
    <row r="252" spans="3:4" s="185" customFormat="1" ht="12">
      <c r="C252" s="127"/>
      <c r="D252" s="166"/>
    </row>
    <row r="253" spans="3:4" s="185" customFormat="1" ht="12">
      <c r="C253" s="127"/>
      <c r="D253" s="166"/>
    </row>
    <row r="254" spans="3:4" s="185" customFormat="1" ht="12">
      <c r="C254" s="127"/>
      <c r="D254" s="166"/>
    </row>
    <row r="255" spans="3:4" s="185" customFormat="1" ht="12">
      <c r="C255" s="127"/>
      <c r="D255" s="166"/>
    </row>
    <row r="256" spans="3:4" s="185" customFormat="1" ht="12">
      <c r="C256" s="127"/>
      <c r="D256" s="166"/>
    </row>
    <row r="257" spans="3:4" s="185" customFormat="1" ht="12">
      <c r="C257" s="127"/>
      <c r="D257" s="166"/>
    </row>
    <row r="258" spans="3:4" s="185" customFormat="1" ht="12">
      <c r="C258" s="127"/>
      <c r="D258" s="166"/>
    </row>
    <row r="259" spans="3:4" s="185" customFormat="1" ht="12">
      <c r="C259" s="127"/>
      <c r="D259" s="166"/>
    </row>
    <row r="260" spans="3:4" s="185" customFormat="1" ht="12">
      <c r="C260" s="127"/>
      <c r="D260" s="166"/>
    </row>
    <row r="261" spans="3:4" s="185" customFormat="1" ht="12">
      <c r="C261" s="127"/>
      <c r="D261" s="166"/>
    </row>
    <row r="262" spans="3:4" s="185" customFormat="1" ht="12">
      <c r="C262" s="127"/>
      <c r="D262" s="166"/>
    </row>
    <row r="263" spans="3:4" s="185" customFormat="1" ht="12">
      <c r="C263" s="127"/>
      <c r="D263" s="166"/>
    </row>
    <row r="264" spans="3:4" s="185" customFormat="1" ht="12">
      <c r="C264" s="127"/>
      <c r="D264" s="166"/>
    </row>
    <row r="265" spans="3:4" s="185" customFormat="1" ht="12">
      <c r="C265" s="127"/>
      <c r="D265" s="166"/>
    </row>
    <row r="266" spans="3:4" s="185" customFormat="1" ht="12">
      <c r="C266" s="127"/>
      <c r="D266" s="166"/>
    </row>
    <row r="267" spans="3:4" s="185" customFormat="1" ht="12">
      <c r="C267" s="127"/>
      <c r="D267" s="166"/>
    </row>
    <row r="268" spans="3:4" s="185" customFormat="1" ht="12">
      <c r="C268" s="127"/>
      <c r="D268" s="166"/>
    </row>
    <row r="269" spans="3:4" s="185" customFormat="1" ht="12">
      <c r="C269" s="127"/>
      <c r="D269" s="166"/>
    </row>
    <row r="270" spans="3:4" s="185" customFormat="1" ht="12">
      <c r="C270" s="127"/>
      <c r="D270" s="166"/>
    </row>
    <row r="271" spans="3:4" s="185" customFormat="1" ht="12">
      <c r="C271" s="127"/>
      <c r="D271" s="166"/>
    </row>
    <row r="272" spans="3:4" s="185" customFormat="1" ht="12">
      <c r="C272" s="127"/>
      <c r="D272" s="166"/>
    </row>
    <row r="273" spans="3:4" s="185" customFormat="1" ht="12">
      <c r="C273" s="127"/>
      <c r="D273" s="166"/>
    </row>
    <row r="274" spans="3:4" s="185" customFormat="1" ht="12">
      <c r="C274" s="127"/>
      <c r="D274" s="166"/>
    </row>
    <row r="275" spans="3:4" s="185" customFormat="1" ht="12">
      <c r="C275" s="127"/>
      <c r="D275" s="166"/>
    </row>
    <row r="276" spans="3:4" s="185" customFormat="1" ht="12">
      <c r="C276" s="127"/>
      <c r="D276" s="166"/>
    </row>
    <row r="277" spans="3:4" s="185" customFormat="1" ht="12">
      <c r="C277" s="127"/>
      <c r="D277" s="166"/>
    </row>
    <row r="278" spans="3:4" s="185" customFormat="1" ht="12">
      <c r="C278" s="127"/>
      <c r="D278" s="166"/>
    </row>
    <row r="279" spans="3:4" s="185" customFormat="1" ht="12">
      <c r="C279" s="127"/>
      <c r="D279" s="166"/>
    </row>
    <row r="280" spans="3:4" s="185" customFormat="1" ht="12">
      <c r="C280" s="127"/>
      <c r="D280" s="166"/>
    </row>
    <row r="281" spans="3:4" s="185" customFormat="1" ht="12">
      <c r="C281" s="127"/>
      <c r="D281" s="166"/>
    </row>
    <row r="282" spans="3:4" s="185" customFormat="1" ht="12">
      <c r="C282" s="127"/>
      <c r="D282" s="166"/>
    </row>
    <row r="283" spans="3:4" s="185" customFormat="1" ht="12">
      <c r="C283" s="127"/>
      <c r="D283" s="166"/>
    </row>
    <row r="284" spans="3:4" s="185" customFormat="1" ht="12">
      <c r="C284" s="127"/>
      <c r="D284" s="166"/>
    </row>
    <row r="285" spans="3:4" s="185" customFormat="1" ht="12">
      <c r="C285" s="127"/>
      <c r="D285" s="166"/>
    </row>
    <row r="286" spans="3:4" s="185" customFormat="1" ht="12">
      <c r="C286" s="127"/>
      <c r="D286" s="166"/>
    </row>
    <row r="287" spans="3:4" s="185" customFormat="1" ht="12">
      <c r="C287" s="127"/>
      <c r="D287" s="166"/>
    </row>
    <row r="288" spans="3:4" s="185" customFormat="1" ht="12">
      <c r="C288" s="127"/>
      <c r="D288" s="166"/>
    </row>
    <row r="289" spans="3:4" s="185" customFormat="1" ht="12">
      <c r="C289" s="127"/>
      <c r="D289" s="166"/>
    </row>
    <row r="290" spans="3:4" s="185" customFormat="1" ht="12">
      <c r="C290" s="127"/>
      <c r="D290" s="166"/>
    </row>
    <row r="291" spans="3:4" s="185" customFormat="1" ht="12">
      <c r="C291" s="127"/>
      <c r="D291" s="166"/>
    </row>
    <row r="292" spans="3:4" s="185" customFormat="1" ht="12">
      <c r="C292" s="127"/>
      <c r="D292" s="166"/>
    </row>
    <row r="293" spans="3:4" s="185" customFormat="1" ht="12">
      <c r="C293" s="127"/>
      <c r="D293" s="166"/>
    </row>
    <row r="294" spans="3:4" s="185" customFormat="1" ht="12">
      <c r="C294" s="127"/>
      <c r="D294" s="166"/>
    </row>
    <row r="295" spans="3:4" s="185" customFormat="1" ht="12">
      <c r="C295" s="127"/>
      <c r="D295" s="166"/>
    </row>
    <row r="296" spans="3:4" s="185" customFormat="1" ht="12">
      <c r="C296" s="127"/>
      <c r="D296" s="166"/>
    </row>
    <row r="297" spans="3:4" s="185" customFormat="1" ht="12">
      <c r="C297" s="127"/>
      <c r="D297" s="166"/>
    </row>
    <row r="298" spans="3:4" s="185" customFormat="1" ht="12">
      <c r="C298" s="127"/>
      <c r="D298" s="166"/>
    </row>
    <row r="299" spans="3:4" s="185" customFormat="1" ht="12">
      <c r="C299" s="127"/>
      <c r="D299" s="166"/>
    </row>
    <row r="300" spans="3:4" s="185" customFormat="1" ht="12">
      <c r="C300" s="127"/>
      <c r="D300" s="166"/>
    </row>
    <row r="301" spans="3:4" s="185" customFormat="1" ht="12">
      <c r="C301" s="127"/>
      <c r="D301" s="166"/>
    </row>
    <row r="302" spans="3:4" s="185" customFormat="1" ht="12">
      <c r="C302" s="127"/>
      <c r="D302" s="166"/>
    </row>
    <row r="303" spans="3:4" s="185" customFormat="1" ht="12">
      <c r="C303" s="127"/>
      <c r="D303" s="166"/>
    </row>
    <row r="304" spans="3:4" s="185" customFormat="1" ht="12">
      <c r="C304" s="127"/>
      <c r="D304" s="166"/>
    </row>
    <row r="305" spans="3:4" s="185" customFormat="1" ht="12">
      <c r="C305" s="127"/>
      <c r="D305" s="166"/>
    </row>
    <row r="306" spans="3:4" s="185" customFormat="1" ht="12">
      <c r="C306" s="127"/>
      <c r="D306" s="166"/>
    </row>
    <row r="307" spans="3:4" s="185" customFormat="1" ht="12">
      <c r="C307" s="127"/>
      <c r="D307" s="166"/>
    </row>
    <row r="308" spans="3:4" s="185" customFormat="1" ht="12">
      <c r="C308" s="127"/>
      <c r="D308" s="166"/>
    </row>
    <row r="309" spans="3:4" s="185" customFormat="1" ht="12">
      <c r="C309" s="127"/>
      <c r="D309" s="166"/>
    </row>
    <row r="310" spans="3:4" s="185" customFormat="1" ht="12">
      <c r="C310" s="127"/>
      <c r="D310" s="166"/>
    </row>
    <row r="311" spans="3:4" s="185" customFormat="1" ht="12">
      <c r="C311" s="127"/>
      <c r="D311" s="166"/>
    </row>
    <row r="312" spans="3:4" s="185" customFormat="1" ht="12">
      <c r="C312" s="127"/>
      <c r="D312" s="166"/>
    </row>
    <row r="313" spans="3:4" s="185" customFormat="1" ht="12">
      <c r="C313" s="127"/>
      <c r="D313" s="166"/>
    </row>
    <row r="314" spans="3:4" s="185" customFormat="1" ht="12">
      <c r="C314" s="127"/>
      <c r="D314" s="166"/>
    </row>
    <row r="315" spans="3:4" s="185" customFormat="1" ht="12">
      <c r="C315" s="127"/>
      <c r="D315" s="166"/>
    </row>
    <row r="316" spans="3:4" s="185" customFormat="1" ht="12">
      <c r="C316" s="127"/>
      <c r="D316" s="166"/>
    </row>
    <row r="317" spans="3:4" s="185" customFormat="1" ht="12">
      <c r="C317" s="127"/>
      <c r="D317" s="166"/>
    </row>
    <row r="318" spans="3:4" s="185" customFormat="1" ht="12">
      <c r="C318" s="127"/>
      <c r="D318" s="166"/>
    </row>
    <row r="319" spans="3:4" s="185" customFormat="1" ht="12">
      <c r="C319" s="127"/>
      <c r="D319" s="166"/>
    </row>
    <row r="320" spans="3:4" s="185" customFormat="1" ht="12">
      <c r="C320" s="127"/>
      <c r="D320" s="166"/>
    </row>
    <row r="321" spans="3:4" s="185" customFormat="1" ht="12">
      <c r="C321" s="127"/>
      <c r="D321" s="166"/>
    </row>
    <row r="322" spans="3:4" s="185" customFormat="1" ht="12">
      <c r="C322" s="127"/>
      <c r="D322" s="166"/>
    </row>
    <row r="323" spans="3:4" s="185" customFormat="1" ht="12">
      <c r="C323" s="127"/>
      <c r="D323" s="166"/>
    </row>
    <row r="324" spans="3:4" s="185" customFormat="1" ht="12">
      <c r="C324" s="127"/>
      <c r="D324" s="166"/>
    </row>
    <row r="325" spans="3:4" s="185" customFormat="1" ht="12">
      <c r="C325" s="127"/>
      <c r="D325" s="166"/>
    </row>
    <row r="326" spans="3:4" s="185" customFormat="1" ht="12">
      <c r="C326" s="127"/>
      <c r="D326" s="166"/>
    </row>
    <row r="327" spans="3:4" s="185" customFormat="1" ht="12">
      <c r="C327" s="127"/>
      <c r="D327" s="166"/>
    </row>
    <row r="328" spans="3:4" s="185" customFormat="1" ht="12">
      <c r="C328" s="127"/>
      <c r="D328" s="166"/>
    </row>
    <row r="329" spans="3:4" s="185" customFormat="1" ht="12">
      <c r="C329" s="127"/>
      <c r="D329" s="166"/>
    </row>
    <row r="330" spans="3:4" s="185" customFormat="1" ht="12">
      <c r="C330" s="127"/>
      <c r="D330" s="166"/>
    </row>
    <row r="331" spans="3:4" s="185" customFormat="1" ht="12">
      <c r="C331" s="127"/>
      <c r="D331" s="166"/>
    </row>
    <row r="332" spans="3:4" s="185" customFormat="1" ht="12">
      <c r="C332" s="127"/>
      <c r="D332" s="166"/>
    </row>
    <row r="333" spans="3:4" s="185" customFormat="1" ht="12">
      <c r="C333" s="127"/>
      <c r="D333" s="166"/>
    </row>
    <row r="334" spans="3:4" s="185" customFormat="1" ht="12">
      <c r="C334" s="127"/>
      <c r="D334" s="166"/>
    </row>
    <row r="335" spans="3:4" s="185" customFormat="1" ht="12">
      <c r="C335" s="127"/>
      <c r="D335" s="166"/>
    </row>
    <row r="336" spans="3:4" s="185" customFormat="1" ht="12">
      <c r="C336" s="127"/>
      <c r="D336" s="166"/>
    </row>
    <row r="337" spans="3:4" s="185" customFormat="1" ht="12">
      <c r="C337" s="127"/>
      <c r="D337" s="166"/>
    </row>
    <row r="338" spans="3:4" s="185" customFormat="1" ht="12">
      <c r="C338" s="127"/>
      <c r="D338" s="166"/>
    </row>
    <row r="339" spans="3:4" s="185" customFormat="1" ht="12">
      <c r="C339" s="127"/>
      <c r="D339" s="166"/>
    </row>
    <row r="340" spans="3:4" s="185" customFormat="1" ht="12">
      <c r="C340" s="127"/>
      <c r="D340" s="166"/>
    </row>
    <row r="341" spans="3:4" s="185" customFormat="1" ht="12">
      <c r="C341" s="127"/>
      <c r="D341" s="166"/>
    </row>
    <row r="342" spans="3:4" s="185" customFormat="1" ht="12">
      <c r="C342" s="127"/>
      <c r="D342" s="166"/>
    </row>
    <row r="343" spans="3:4" s="185" customFormat="1" ht="12">
      <c r="C343" s="127"/>
      <c r="D343" s="166"/>
    </row>
    <row r="344" spans="3:4" s="185" customFormat="1" ht="12">
      <c r="C344" s="127"/>
      <c r="D344" s="166"/>
    </row>
    <row r="345" spans="3:4" s="185" customFormat="1" ht="12">
      <c r="C345" s="127"/>
      <c r="D345" s="166"/>
    </row>
    <row r="346" spans="3:4" s="185" customFormat="1" ht="12">
      <c r="C346" s="127"/>
      <c r="D346" s="166"/>
    </row>
    <row r="347" spans="3:4" s="185" customFormat="1" ht="12">
      <c r="C347" s="127"/>
      <c r="D347" s="166"/>
    </row>
    <row r="348" spans="3:4" s="185" customFormat="1" ht="12">
      <c r="C348" s="127"/>
      <c r="D348" s="166"/>
    </row>
    <row r="349" spans="3:4" s="185" customFormat="1" ht="12">
      <c r="C349" s="127"/>
      <c r="D349" s="166"/>
    </row>
    <row r="350" spans="3:4" s="185" customFormat="1" ht="12">
      <c r="C350" s="127"/>
      <c r="D350" s="166"/>
    </row>
    <row r="351" spans="3:4" s="185" customFormat="1" ht="12">
      <c r="C351" s="127"/>
      <c r="D351" s="166"/>
    </row>
    <row r="352" spans="3:4" s="185" customFormat="1" ht="12">
      <c r="C352" s="127"/>
      <c r="D352" s="166"/>
    </row>
    <row r="353" spans="3:4" s="185" customFormat="1" ht="12">
      <c r="C353" s="127"/>
      <c r="D353" s="166"/>
    </row>
    <row r="354" spans="3:4" s="185" customFormat="1" ht="12">
      <c r="C354" s="127"/>
      <c r="D354" s="166"/>
    </row>
    <row r="355" spans="3:4" s="185" customFormat="1" ht="12">
      <c r="C355" s="127"/>
      <c r="D355" s="166"/>
    </row>
    <row r="356" spans="3:4" s="185" customFormat="1" ht="12">
      <c r="C356" s="127"/>
      <c r="D356" s="166"/>
    </row>
    <row r="357" spans="3:4" s="185" customFormat="1" ht="12">
      <c r="C357" s="127"/>
      <c r="D357" s="166"/>
    </row>
    <row r="358" spans="3:4" s="185" customFormat="1" ht="12">
      <c r="C358" s="127"/>
      <c r="D358" s="166"/>
    </row>
    <row r="359" spans="3:4" s="185" customFormat="1" ht="12">
      <c r="C359" s="127"/>
      <c r="D359" s="166"/>
    </row>
    <row r="360" spans="3:4" s="185" customFormat="1" ht="12">
      <c r="C360" s="127"/>
      <c r="D360" s="166"/>
    </row>
    <row r="361" spans="3:4" s="185" customFormat="1" ht="12">
      <c r="C361" s="127"/>
      <c r="D361" s="166"/>
    </row>
    <row r="362" spans="3:4" s="185" customFormat="1" ht="12">
      <c r="C362" s="127"/>
      <c r="D362" s="166"/>
    </row>
    <row r="363" spans="3:4" s="185" customFormat="1" ht="12">
      <c r="C363" s="127"/>
      <c r="D363" s="166"/>
    </row>
    <row r="364" spans="3:4" s="185" customFormat="1" ht="12">
      <c r="C364" s="127"/>
      <c r="D364" s="166"/>
    </row>
    <row r="365" spans="3:4" s="185" customFormat="1" ht="12">
      <c r="C365" s="127"/>
      <c r="D365" s="166"/>
    </row>
    <row r="366" spans="3:4" s="185" customFormat="1" ht="12">
      <c r="C366" s="127"/>
      <c r="D366" s="166"/>
    </row>
    <row r="367" spans="3:4" s="185" customFormat="1" ht="12">
      <c r="C367" s="127"/>
      <c r="D367" s="166"/>
    </row>
    <row r="368" spans="3:4" s="185" customFormat="1" ht="12">
      <c r="C368" s="127"/>
      <c r="D368" s="166"/>
    </row>
    <row r="369" spans="3:4" s="185" customFormat="1" ht="12">
      <c r="C369" s="127"/>
      <c r="D369" s="166"/>
    </row>
    <row r="370" spans="3:4" s="185" customFormat="1" ht="12">
      <c r="C370" s="127"/>
      <c r="D370" s="166"/>
    </row>
    <row r="371" spans="3:4" s="185" customFormat="1" ht="12">
      <c r="C371" s="127"/>
      <c r="D371" s="166"/>
    </row>
    <row r="372" spans="3:4" s="185" customFormat="1" ht="12">
      <c r="C372" s="127"/>
      <c r="D372" s="166"/>
    </row>
    <row r="373" spans="3:4" s="185" customFormat="1" ht="12">
      <c r="C373" s="127"/>
      <c r="D373" s="166"/>
    </row>
    <row r="374" spans="3:4" s="185" customFormat="1" ht="12">
      <c r="C374" s="127"/>
      <c r="D374" s="166"/>
    </row>
    <row r="375" spans="3:4" s="185" customFormat="1" ht="12">
      <c r="C375" s="127"/>
      <c r="D375" s="166"/>
    </row>
    <row r="376" spans="3:4" s="185" customFormat="1" ht="12">
      <c r="C376" s="127"/>
      <c r="D376" s="166"/>
    </row>
    <row r="377" spans="3:4" s="185" customFormat="1" ht="12">
      <c r="C377" s="127"/>
      <c r="D377" s="166"/>
    </row>
    <row r="378" spans="3:4" s="185" customFormat="1" ht="12">
      <c r="C378" s="127"/>
      <c r="D378" s="166"/>
    </row>
    <row r="379" spans="3:4" s="185" customFormat="1" ht="12">
      <c r="C379" s="127"/>
      <c r="D379" s="166"/>
    </row>
    <row r="380" spans="3:4" s="185" customFormat="1" ht="12">
      <c r="C380" s="127"/>
      <c r="D380" s="166"/>
    </row>
    <row r="381" spans="3:4" s="185" customFormat="1" ht="12">
      <c r="C381" s="127"/>
      <c r="D381" s="166"/>
    </row>
    <row r="382" spans="3:4" s="185" customFormat="1" ht="12">
      <c r="C382" s="127"/>
      <c r="D382" s="166"/>
    </row>
    <row r="383" spans="3:4" s="185" customFormat="1" ht="12">
      <c r="C383" s="127"/>
      <c r="D383" s="166"/>
    </row>
    <row r="384" spans="3:4" s="185" customFormat="1" ht="12">
      <c r="C384" s="127"/>
      <c r="D384" s="166"/>
    </row>
    <row r="385" spans="3:4" s="185" customFormat="1" ht="12">
      <c r="C385" s="127"/>
      <c r="D385" s="166"/>
    </row>
    <row r="386" spans="3:4" s="185" customFormat="1" ht="12">
      <c r="C386" s="127"/>
      <c r="D386" s="166"/>
    </row>
    <row r="387" spans="3:4" s="185" customFormat="1" ht="12">
      <c r="C387" s="127"/>
      <c r="D387" s="166"/>
    </row>
    <row r="388" spans="3:4" s="185" customFormat="1" ht="12">
      <c r="C388" s="127"/>
      <c r="D388" s="166"/>
    </row>
    <row r="389" spans="3:4" s="185" customFormat="1" ht="12">
      <c r="C389" s="127"/>
      <c r="D389" s="166"/>
    </row>
    <row r="390" spans="3:4" s="185" customFormat="1" ht="12">
      <c r="C390" s="127"/>
      <c r="D390" s="166"/>
    </row>
    <row r="391" spans="3:4" s="185" customFormat="1" ht="12">
      <c r="C391" s="127"/>
      <c r="D391" s="166"/>
    </row>
    <row r="392" spans="3:4" s="185" customFormat="1" ht="12">
      <c r="C392" s="127"/>
      <c r="D392" s="166"/>
    </row>
    <row r="393" spans="3:4" s="185" customFormat="1" ht="12">
      <c r="C393" s="127"/>
      <c r="D393" s="166"/>
    </row>
    <row r="394" spans="3:4" s="185" customFormat="1" ht="12">
      <c r="C394" s="127"/>
      <c r="D394" s="166"/>
    </row>
    <row r="395" spans="3:4" s="185" customFormat="1" ht="12">
      <c r="C395" s="127"/>
      <c r="D395" s="166"/>
    </row>
    <row r="396" spans="3:4" s="185" customFormat="1" ht="12">
      <c r="C396" s="127"/>
      <c r="D396" s="166"/>
    </row>
    <row r="397" spans="3:4" s="185" customFormat="1" ht="12">
      <c r="C397" s="127"/>
      <c r="D397" s="166"/>
    </row>
    <row r="398" spans="3:4" s="185" customFormat="1" ht="12">
      <c r="C398" s="127"/>
      <c r="D398" s="166"/>
    </row>
    <row r="399" spans="3:4" s="185" customFormat="1" ht="12">
      <c r="C399" s="127"/>
      <c r="D399" s="166"/>
    </row>
    <row r="400" spans="3:4" s="185" customFormat="1" ht="12">
      <c r="C400" s="127"/>
      <c r="D400" s="166"/>
    </row>
    <row r="401" spans="3:4" s="185" customFormat="1" ht="12">
      <c r="C401" s="127"/>
      <c r="D401" s="166"/>
    </row>
    <row r="402" spans="3:4" s="185" customFormat="1" ht="12">
      <c r="C402" s="127"/>
      <c r="D402" s="166"/>
    </row>
    <row r="403" spans="3:4" s="185" customFormat="1" ht="12">
      <c r="C403" s="127"/>
      <c r="D403" s="166"/>
    </row>
    <row r="404" spans="3:4" s="185" customFormat="1" ht="12">
      <c r="C404" s="127"/>
      <c r="D404" s="166"/>
    </row>
    <row r="405" spans="3:4" s="185" customFormat="1" ht="12">
      <c r="C405" s="127"/>
      <c r="D405" s="166"/>
    </row>
    <row r="406" spans="3:4" s="185" customFormat="1" ht="12">
      <c r="C406" s="127"/>
      <c r="D406" s="166"/>
    </row>
    <row r="407" spans="3:4" s="185" customFormat="1" ht="12">
      <c r="C407" s="127"/>
      <c r="D407" s="166"/>
    </row>
    <row r="408" spans="3:4" s="185" customFormat="1" ht="12">
      <c r="C408" s="127"/>
      <c r="D408" s="166"/>
    </row>
    <row r="409" spans="3:4" s="185" customFormat="1" ht="12">
      <c r="C409" s="127"/>
      <c r="D409" s="166"/>
    </row>
    <row r="410" spans="3:4" s="185" customFormat="1" ht="12">
      <c r="C410" s="127"/>
      <c r="D410" s="166"/>
    </row>
    <row r="411" spans="3:4" s="185" customFormat="1" ht="12">
      <c r="C411" s="127"/>
      <c r="D411" s="166"/>
    </row>
    <row r="412" spans="3:4" s="185" customFormat="1" ht="12">
      <c r="C412" s="127"/>
      <c r="D412" s="166"/>
    </row>
    <row r="413" spans="3:4" s="185" customFormat="1" ht="12">
      <c r="C413" s="127"/>
      <c r="D413" s="166"/>
    </row>
    <row r="414" spans="3:4" s="185" customFormat="1" ht="12">
      <c r="C414" s="127"/>
      <c r="D414" s="166"/>
    </row>
    <row r="415" spans="3:4" s="185" customFormat="1" ht="12">
      <c r="C415" s="127"/>
      <c r="D415" s="166"/>
    </row>
    <row r="416" spans="3:4" s="185" customFormat="1" ht="12">
      <c r="C416" s="127"/>
      <c r="D416" s="166"/>
    </row>
    <row r="417" spans="3:4" s="185" customFormat="1" ht="12">
      <c r="C417" s="127"/>
      <c r="D417" s="166"/>
    </row>
    <row r="418" spans="3:4" s="185" customFormat="1" ht="12">
      <c r="C418" s="127"/>
      <c r="D418" s="166"/>
    </row>
    <row r="419" spans="3:4" s="185" customFormat="1" ht="12">
      <c r="C419" s="127"/>
      <c r="D419" s="166"/>
    </row>
    <row r="420" spans="3:4" s="185" customFormat="1" ht="12">
      <c r="C420" s="127"/>
      <c r="D420" s="166"/>
    </row>
    <row r="421" spans="3:4" s="185" customFormat="1" ht="12">
      <c r="C421" s="127"/>
      <c r="D421" s="166"/>
    </row>
    <row r="422" spans="3:4" s="185" customFormat="1" ht="12">
      <c r="C422" s="127"/>
      <c r="D422" s="166"/>
    </row>
    <row r="423" spans="3:4" s="185" customFormat="1" ht="12">
      <c r="C423" s="127"/>
      <c r="D423" s="166"/>
    </row>
    <row r="424" spans="3:4" s="185" customFormat="1" ht="12">
      <c r="C424" s="127"/>
      <c r="D424" s="166"/>
    </row>
    <row r="425" spans="3:4" s="185" customFormat="1" ht="12">
      <c r="C425" s="127"/>
      <c r="D425" s="166"/>
    </row>
    <row r="426" spans="3:4" s="185" customFormat="1" ht="12">
      <c r="C426" s="127"/>
      <c r="D426" s="166"/>
    </row>
    <row r="427" spans="3:4" s="185" customFormat="1" ht="12">
      <c r="C427" s="127"/>
      <c r="D427" s="166"/>
    </row>
    <row r="428" spans="3:4" s="185" customFormat="1" ht="12">
      <c r="C428" s="127"/>
      <c r="D428" s="166"/>
    </row>
    <row r="429" spans="3:4" s="185" customFormat="1" ht="12">
      <c r="C429" s="127"/>
      <c r="D429" s="166"/>
    </row>
    <row r="430" spans="3:4" s="185" customFormat="1" ht="12">
      <c r="C430" s="127"/>
      <c r="D430" s="166"/>
    </row>
    <row r="431" spans="3:4" s="185" customFormat="1" ht="12">
      <c r="C431" s="127"/>
      <c r="D431" s="166"/>
    </row>
    <row r="432" spans="3:4" s="185" customFormat="1" ht="12">
      <c r="C432" s="127"/>
      <c r="D432" s="166"/>
    </row>
    <row r="433" spans="3:4" s="185" customFormat="1" ht="12">
      <c r="C433" s="127"/>
      <c r="D433" s="166"/>
    </row>
    <row r="434" spans="3:4" s="185" customFormat="1" ht="12">
      <c r="C434" s="127"/>
      <c r="D434" s="166"/>
    </row>
    <row r="435" spans="3:4" s="185" customFormat="1" ht="12">
      <c r="C435" s="127"/>
      <c r="D435" s="166"/>
    </row>
    <row r="436" spans="3:4" s="185" customFormat="1" ht="12">
      <c r="C436" s="127"/>
      <c r="D436" s="166"/>
    </row>
    <row r="437" spans="3:4" s="185" customFormat="1" ht="12">
      <c r="C437" s="127"/>
      <c r="D437" s="166"/>
    </row>
    <row r="438" spans="3:4" s="185" customFormat="1" ht="12">
      <c r="C438" s="127"/>
      <c r="D438" s="166"/>
    </row>
    <row r="439" spans="3:4" s="185" customFormat="1" ht="12">
      <c r="C439" s="127"/>
      <c r="D439" s="166"/>
    </row>
    <row r="440" spans="3:4" s="185" customFormat="1" ht="12">
      <c r="C440" s="127"/>
      <c r="D440" s="166"/>
    </row>
    <row r="441" spans="3:4" s="185" customFormat="1" ht="12">
      <c r="C441" s="127"/>
      <c r="D441" s="166"/>
    </row>
    <row r="442" spans="3:4" s="185" customFormat="1" ht="12">
      <c r="C442" s="127"/>
      <c r="D442" s="166"/>
    </row>
    <row r="443" spans="3:4" s="185" customFormat="1" ht="12">
      <c r="C443" s="127"/>
      <c r="D443" s="166"/>
    </row>
    <row r="444" spans="3:4" s="185" customFormat="1" ht="12">
      <c r="C444" s="127"/>
      <c r="D444" s="166"/>
    </row>
    <row r="445" spans="3:4" s="185" customFormat="1" ht="12">
      <c r="C445" s="127"/>
      <c r="D445" s="166"/>
    </row>
    <row r="446" spans="3:4" s="185" customFormat="1" ht="12">
      <c r="C446" s="127"/>
      <c r="D446" s="166"/>
    </row>
    <row r="447" spans="3:4" s="185" customFormat="1" ht="12">
      <c r="C447" s="127"/>
      <c r="D447" s="166"/>
    </row>
    <row r="448" spans="3:4" s="185" customFormat="1" ht="12">
      <c r="C448" s="127"/>
      <c r="D448" s="166"/>
    </row>
    <row r="449" spans="3:4" s="185" customFormat="1" ht="12">
      <c r="C449" s="127"/>
      <c r="D449" s="166"/>
    </row>
    <row r="450" spans="3:4" s="185" customFormat="1" ht="12">
      <c r="C450" s="127"/>
      <c r="D450" s="166"/>
    </row>
    <row r="451" spans="3:4" s="185" customFormat="1" ht="12">
      <c r="C451" s="127"/>
      <c r="D451" s="166"/>
    </row>
    <row r="452" spans="3:4" s="185" customFormat="1" ht="12">
      <c r="C452" s="127"/>
      <c r="D452" s="166"/>
    </row>
    <row r="453" spans="3:4" s="185" customFormat="1" ht="12">
      <c r="C453" s="127"/>
      <c r="D453" s="166"/>
    </row>
    <row r="454" spans="3:4" s="185" customFormat="1" ht="12">
      <c r="C454" s="127"/>
      <c r="D454" s="166"/>
    </row>
    <row r="455" spans="3:4" s="185" customFormat="1" ht="12">
      <c r="C455" s="127"/>
      <c r="D455" s="166"/>
    </row>
    <row r="456" spans="3:4" s="185" customFormat="1" ht="12">
      <c r="C456" s="127"/>
      <c r="D456" s="166"/>
    </row>
    <row r="457" spans="3:4" s="185" customFormat="1" ht="12">
      <c r="C457" s="127"/>
      <c r="D457" s="166"/>
    </row>
    <row r="458" spans="3:4" s="185" customFormat="1" ht="12">
      <c r="C458" s="127"/>
      <c r="D458" s="166"/>
    </row>
    <row r="459" spans="3:4" s="185" customFormat="1" ht="12">
      <c r="C459" s="127"/>
      <c r="D459" s="166"/>
    </row>
    <row r="460" spans="3:4" s="185" customFormat="1" ht="12">
      <c r="C460" s="127"/>
      <c r="D460" s="166"/>
    </row>
    <row r="461" spans="3:4" s="185" customFormat="1" ht="12">
      <c r="C461" s="127"/>
      <c r="D461" s="166"/>
    </row>
    <row r="462" spans="3:4" s="185" customFormat="1" ht="12">
      <c r="C462" s="127"/>
      <c r="D462" s="166"/>
    </row>
    <row r="463" spans="3:4" s="185" customFormat="1" ht="12">
      <c r="C463" s="127"/>
      <c r="D463" s="166"/>
    </row>
    <row r="464" spans="3:4" s="185" customFormat="1" ht="12">
      <c r="C464" s="127"/>
      <c r="D464" s="166"/>
    </row>
    <row r="465" spans="3:4" s="185" customFormat="1" ht="12">
      <c r="C465" s="127"/>
      <c r="D465" s="166"/>
    </row>
    <row r="466" spans="3:4" s="185" customFormat="1" ht="12">
      <c r="C466" s="127"/>
      <c r="D466" s="166"/>
    </row>
    <row r="467" spans="3:4" s="185" customFormat="1" ht="12">
      <c r="C467" s="127"/>
      <c r="D467" s="166"/>
    </row>
    <row r="468" spans="3:4" s="185" customFormat="1" ht="12">
      <c r="C468" s="127"/>
      <c r="D468" s="166"/>
    </row>
    <row r="469" spans="3:4" s="185" customFormat="1" ht="12">
      <c r="C469" s="127"/>
      <c r="D469" s="166"/>
    </row>
    <row r="470" spans="3:4" s="185" customFormat="1" ht="12">
      <c r="C470" s="127"/>
      <c r="D470" s="166"/>
    </row>
    <row r="471" spans="3:4" s="185" customFormat="1" ht="12">
      <c r="C471" s="127"/>
      <c r="D471" s="166"/>
    </row>
    <row r="472" spans="3:4" s="185" customFormat="1" ht="12">
      <c r="C472" s="127"/>
      <c r="D472" s="166"/>
    </row>
    <row r="473" spans="3:4" s="185" customFormat="1" ht="12">
      <c r="C473" s="127"/>
      <c r="D473" s="166"/>
    </row>
    <row r="474" spans="3:4" s="185" customFormat="1" ht="12">
      <c r="C474" s="127"/>
      <c r="D474" s="166"/>
    </row>
    <row r="475" spans="3:4" s="185" customFormat="1" ht="12">
      <c r="C475" s="127"/>
      <c r="D475" s="166"/>
    </row>
    <row r="476" spans="3:4" s="185" customFormat="1" ht="12">
      <c r="C476" s="127"/>
      <c r="D476" s="166"/>
    </row>
    <row r="477" spans="3:4" s="185" customFormat="1" ht="12">
      <c r="C477" s="127"/>
      <c r="D477" s="166"/>
    </row>
    <row r="478" spans="3:4" s="185" customFormat="1" ht="12">
      <c r="C478" s="127"/>
      <c r="D478" s="166"/>
    </row>
    <row r="479" spans="3:4" s="185" customFormat="1" ht="12">
      <c r="C479" s="127"/>
      <c r="D479" s="166"/>
    </row>
    <row r="480" spans="3:4" s="185" customFormat="1" ht="12">
      <c r="C480" s="127"/>
      <c r="D480" s="166"/>
    </row>
    <row r="481" spans="3:4" s="185" customFormat="1" ht="12">
      <c r="C481" s="127"/>
      <c r="D481" s="166"/>
    </row>
    <row r="482" spans="3:4" s="185" customFormat="1" ht="12">
      <c r="C482" s="127"/>
      <c r="D482" s="166"/>
    </row>
    <row r="483" spans="3:4" s="185" customFormat="1" ht="12">
      <c r="C483" s="127"/>
      <c r="D483" s="166"/>
    </row>
    <row r="484" spans="3:4" s="185" customFormat="1" ht="12">
      <c r="C484" s="127"/>
      <c r="D484" s="166"/>
    </row>
    <row r="485" spans="3:4" s="185" customFormat="1" ht="12">
      <c r="C485" s="127"/>
      <c r="D485" s="166"/>
    </row>
    <row r="486" spans="3:4" s="185" customFormat="1" ht="12">
      <c r="C486" s="127"/>
      <c r="D486" s="166"/>
    </row>
    <row r="487" spans="3:4" s="185" customFormat="1" ht="12">
      <c r="C487" s="127"/>
      <c r="D487" s="166"/>
    </row>
    <row r="488" spans="3:4" s="185" customFormat="1" ht="12">
      <c r="C488" s="127"/>
      <c r="D488" s="166"/>
    </row>
    <row r="489" spans="3:4" s="185" customFormat="1" ht="12">
      <c r="C489" s="127"/>
      <c r="D489" s="166"/>
    </row>
    <row r="490" spans="3:4" s="185" customFormat="1" ht="12">
      <c r="C490" s="127"/>
      <c r="D490" s="166"/>
    </row>
    <row r="491" spans="3:4" s="185" customFormat="1" ht="12">
      <c r="C491" s="127"/>
      <c r="D491" s="166"/>
    </row>
    <row r="492" spans="3:4" s="185" customFormat="1" ht="12">
      <c r="C492" s="127"/>
      <c r="D492" s="166"/>
    </row>
    <row r="493" spans="3:4" s="185" customFormat="1" ht="12">
      <c r="C493" s="127"/>
      <c r="D493" s="166"/>
    </row>
    <row r="494" spans="3:4" s="185" customFormat="1" ht="12">
      <c r="C494" s="127"/>
      <c r="D494" s="166"/>
    </row>
    <row r="495" spans="3:4" s="185" customFormat="1" ht="12">
      <c r="C495" s="127"/>
      <c r="D495" s="166"/>
    </row>
    <row r="496" spans="3:4" s="185" customFormat="1" ht="12">
      <c r="C496" s="127"/>
      <c r="D496" s="166"/>
    </row>
    <row r="497" spans="3:4" s="185" customFormat="1" ht="12">
      <c r="C497" s="127"/>
      <c r="D497" s="166"/>
    </row>
    <row r="498" spans="3:4" s="185" customFormat="1" ht="12">
      <c r="C498" s="127"/>
      <c r="D498" s="166"/>
    </row>
    <row r="499" spans="3:4" s="185" customFormat="1" ht="12">
      <c r="C499" s="127"/>
      <c r="D499" s="166"/>
    </row>
    <row r="500" spans="3:4" s="185" customFormat="1" ht="12">
      <c r="C500" s="127"/>
      <c r="D500" s="166"/>
    </row>
    <row r="501" spans="3:4" s="185" customFormat="1" ht="12">
      <c r="C501" s="127"/>
      <c r="D501" s="166"/>
    </row>
    <row r="502" spans="3:4" s="185" customFormat="1" ht="12">
      <c r="C502" s="127"/>
      <c r="D502" s="166"/>
    </row>
    <row r="503" spans="3:4" s="185" customFormat="1" ht="12">
      <c r="C503" s="127"/>
      <c r="D503" s="166"/>
    </row>
    <row r="504" spans="3:4" s="185" customFormat="1" ht="12">
      <c r="C504" s="127"/>
      <c r="D504" s="166"/>
    </row>
    <row r="505" spans="3:4" s="185" customFormat="1" ht="12">
      <c r="C505" s="127"/>
      <c r="D505" s="166"/>
    </row>
    <row r="506" spans="3:4" s="185" customFormat="1" ht="12">
      <c r="C506" s="127"/>
      <c r="D506" s="166"/>
    </row>
    <row r="507" spans="3:4" s="185" customFormat="1" ht="12">
      <c r="C507" s="127"/>
      <c r="D507" s="166"/>
    </row>
    <row r="508" spans="3:4" s="185" customFormat="1" ht="12">
      <c r="C508" s="127"/>
      <c r="D508" s="166"/>
    </row>
    <row r="509" spans="3:4" s="185" customFormat="1" ht="12">
      <c r="C509" s="127"/>
      <c r="D509" s="166"/>
    </row>
    <row r="510" spans="3:4" s="185" customFormat="1" ht="12">
      <c r="C510" s="127"/>
      <c r="D510" s="166"/>
    </row>
    <row r="511" spans="3:4" s="185" customFormat="1" ht="12">
      <c r="C511" s="127"/>
      <c r="D511" s="166"/>
    </row>
    <row r="512" spans="3:4" s="185" customFormat="1" ht="12">
      <c r="C512" s="127"/>
      <c r="D512" s="166"/>
    </row>
    <row r="513" spans="3:4" s="185" customFormat="1" ht="12">
      <c r="C513" s="127"/>
      <c r="D513" s="166"/>
    </row>
    <row r="514" spans="3:4" s="185" customFormat="1" ht="12">
      <c r="C514" s="127"/>
      <c r="D514" s="166"/>
    </row>
    <row r="515" spans="3:4" s="185" customFormat="1" ht="12">
      <c r="C515" s="127"/>
      <c r="D515" s="166"/>
    </row>
    <row r="516" spans="3:4" s="185" customFormat="1" ht="12">
      <c r="C516" s="127"/>
      <c r="D516" s="166"/>
    </row>
    <row r="517" spans="3:4" s="185" customFormat="1" ht="12">
      <c r="C517" s="127"/>
      <c r="D517" s="166"/>
    </row>
    <row r="518" spans="3:4" s="185" customFormat="1" ht="12">
      <c r="C518" s="127"/>
      <c r="D518" s="166"/>
    </row>
    <row r="519" spans="3:4" s="185" customFormat="1" ht="12">
      <c r="C519" s="127"/>
      <c r="D519" s="166"/>
    </row>
    <row r="520" spans="3:4" s="185" customFormat="1" ht="12">
      <c r="C520" s="127"/>
      <c r="D520" s="166"/>
    </row>
    <row r="521" spans="3:4" s="185" customFormat="1" ht="12">
      <c r="C521" s="127"/>
      <c r="D521" s="166"/>
    </row>
    <row r="522" spans="3:4" s="185" customFormat="1" ht="12">
      <c r="C522" s="127"/>
      <c r="D522" s="166"/>
    </row>
    <row r="523" spans="3:4" s="185" customFormat="1" ht="12">
      <c r="C523" s="127"/>
      <c r="D523" s="166"/>
    </row>
    <row r="524" spans="3:4" s="185" customFormat="1" ht="12">
      <c r="C524" s="127"/>
      <c r="D524" s="166"/>
    </row>
    <row r="525" spans="3:4" s="185" customFormat="1" ht="12">
      <c r="C525" s="127"/>
      <c r="D525" s="166"/>
    </row>
    <row r="526" spans="3:4" s="185" customFormat="1" ht="12">
      <c r="C526" s="127"/>
      <c r="D526" s="166"/>
    </row>
    <row r="527" spans="3:4" s="185" customFormat="1" ht="12">
      <c r="C527" s="127"/>
      <c r="D527" s="166"/>
    </row>
    <row r="528" spans="3:4" s="185" customFormat="1" ht="12">
      <c r="C528" s="127"/>
      <c r="D528" s="166"/>
    </row>
    <row r="529" spans="3:4" s="185" customFormat="1" ht="12">
      <c r="C529" s="127"/>
      <c r="D529" s="166"/>
    </row>
    <row r="530" spans="3:4" s="185" customFormat="1" ht="12">
      <c r="C530" s="127"/>
      <c r="D530" s="166"/>
    </row>
    <row r="531" spans="3:4" s="185" customFormat="1" ht="12">
      <c r="C531" s="127"/>
      <c r="D531" s="166"/>
    </row>
    <row r="532" spans="3:4" s="185" customFormat="1" ht="12">
      <c r="C532" s="127"/>
      <c r="D532" s="166"/>
    </row>
    <row r="533" spans="3:4" s="185" customFormat="1" ht="12">
      <c r="C533" s="127"/>
      <c r="D533" s="166"/>
    </row>
    <row r="534" spans="3:4" s="185" customFormat="1" ht="12">
      <c r="C534" s="127"/>
      <c r="D534" s="166"/>
    </row>
    <row r="535" spans="3:4" s="185" customFormat="1" ht="12">
      <c r="C535" s="127"/>
      <c r="D535" s="166"/>
    </row>
    <row r="536" spans="3:4" s="185" customFormat="1" ht="12">
      <c r="C536" s="127"/>
      <c r="D536" s="166"/>
    </row>
    <row r="537" spans="3:4" s="185" customFormat="1" ht="12">
      <c r="C537" s="127"/>
      <c r="D537" s="166"/>
    </row>
    <row r="538" spans="3:4" s="185" customFormat="1" ht="12">
      <c r="C538" s="127"/>
      <c r="D538" s="166"/>
    </row>
    <row r="539" spans="3:4" s="185" customFormat="1" ht="12">
      <c r="C539" s="127"/>
      <c r="D539" s="166"/>
    </row>
    <row r="540" spans="3:4" s="185" customFormat="1" ht="12">
      <c r="C540" s="127"/>
      <c r="D540" s="166"/>
    </row>
    <row r="541" spans="3:4" s="185" customFormat="1" ht="12">
      <c r="C541" s="127"/>
      <c r="D541" s="166"/>
    </row>
    <row r="542" spans="3:4" s="185" customFormat="1" ht="12">
      <c r="C542" s="127"/>
      <c r="D542" s="166"/>
    </row>
    <row r="543" spans="3:4" s="185" customFormat="1" ht="12">
      <c r="C543" s="127"/>
      <c r="D543" s="166"/>
    </row>
    <row r="544" spans="3:4" s="185" customFormat="1" ht="12">
      <c r="C544" s="127"/>
      <c r="D544" s="166"/>
    </row>
    <row r="545" spans="3:4" s="185" customFormat="1" ht="12">
      <c r="C545" s="127"/>
      <c r="D545" s="166"/>
    </row>
    <row r="546" spans="3:4" s="185" customFormat="1" ht="12">
      <c r="C546" s="127"/>
      <c r="D546" s="166"/>
    </row>
    <row r="547" spans="3:4" s="185" customFormat="1" ht="12">
      <c r="C547" s="127"/>
      <c r="D547" s="166"/>
    </row>
    <row r="548" spans="3:4" s="185" customFormat="1" ht="12">
      <c r="C548" s="127"/>
      <c r="D548" s="166"/>
    </row>
    <row r="549" spans="3:4" s="185" customFormat="1" ht="12">
      <c r="C549" s="127"/>
      <c r="D549" s="166"/>
    </row>
    <row r="550" spans="3:4" s="185" customFormat="1" ht="12">
      <c r="C550" s="127"/>
      <c r="D550" s="166"/>
    </row>
    <row r="551" spans="3:4" s="185" customFormat="1" ht="12">
      <c r="C551" s="127"/>
      <c r="D551" s="166"/>
    </row>
    <row r="552" spans="3:4" s="185" customFormat="1" ht="12">
      <c r="C552" s="127"/>
      <c r="D552" s="166"/>
    </row>
    <row r="553" spans="3:4" s="185" customFormat="1" ht="12">
      <c r="C553" s="127"/>
      <c r="D553" s="166"/>
    </row>
    <row r="554" spans="3:4" s="185" customFormat="1" ht="12">
      <c r="C554" s="127"/>
      <c r="D554" s="166"/>
    </row>
    <row r="555" spans="3:4" s="185" customFormat="1" ht="12">
      <c r="C555" s="127"/>
      <c r="D555" s="166"/>
    </row>
    <row r="556" spans="3:4" s="185" customFormat="1" ht="12">
      <c r="C556" s="127"/>
      <c r="D556" s="166"/>
    </row>
    <row r="557" spans="3:4" s="185" customFormat="1" ht="12">
      <c r="C557" s="127"/>
      <c r="D557" s="166"/>
    </row>
    <row r="558" spans="3:4" s="185" customFormat="1" ht="12">
      <c r="C558" s="127"/>
      <c r="D558" s="166"/>
    </row>
    <row r="559" spans="3:4" s="185" customFormat="1" ht="12">
      <c r="C559" s="127"/>
      <c r="D559" s="166"/>
    </row>
    <row r="560" spans="3:4" s="185" customFormat="1" ht="12">
      <c r="C560" s="127"/>
      <c r="D560" s="166"/>
    </row>
    <row r="561" spans="3:4" s="185" customFormat="1" ht="12">
      <c r="C561" s="127"/>
      <c r="D561" s="166"/>
    </row>
    <row r="562" spans="3:4" s="185" customFormat="1" ht="12">
      <c r="C562" s="127"/>
      <c r="D562" s="166"/>
    </row>
    <row r="563" spans="3:4" s="185" customFormat="1" ht="12">
      <c r="C563" s="127"/>
      <c r="D563" s="166"/>
    </row>
    <row r="564" spans="3:4" s="185" customFormat="1" ht="12">
      <c r="C564" s="127"/>
      <c r="D564" s="166"/>
    </row>
    <row r="565" spans="3:4" s="185" customFormat="1" ht="12">
      <c r="C565" s="127"/>
      <c r="D565" s="166"/>
    </row>
    <row r="566" spans="3:4" s="185" customFormat="1" ht="12">
      <c r="C566" s="127"/>
      <c r="D566" s="166"/>
    </row>
    <row r="567" spans="3:4" s="185" customFormat="1" ht="12">
      <c r="C567" s="127"/>
      <c r="D567" s="166"/>
    </row>
    <row r="568" spans="3:4" s="185" customFormat="1" ht="12">
      <c r="C568" s="127"/>
      <c r="D568" s="166"/>
    </row>
    <row r="569" spans="3:4" s="185" customFormat="1" ht="12">
      <c r="C569" s="127"/>
      <c r="D569" s="166"/>
    </row>
    <row r="570" spans="3:4" s="185" customFormat="1" ht="12">
      <c r="C570" s="127"/>
      <c r="D570" s="166"/>
    </row>
    <row r="571" spans="3:4" s="185" customFormat="1" ht="12">
      <c r="C571" s="127"/>
      <c r="D571" s="166"/>
    </row>
    <row r="572" spans="3:4" s="185" customFormat="1" ht="12">
      <c r="C572" s="127"/>
      <c r="D572" s="166"/>
    </row>
    <row r="573" spans="3:4" s="185" customFormat="1" ht="12">
      <c r="C573" s="127"/>
      <c r="D573" s="166"/>
    </row>
    <row r="574" spans="3:4" s="185" customFormat="1" ht="12">
      <c r="C574" s="127"/>
      <c r="D574" s="166"/>
    </row>
    <row r="575" spans="3:4" s="185" customFormat="1" ht="12">
      <c r="C575" s="127"/>
      <c r="D575" s="166"/>
    </row>
    <row r="576" spans="3:4" s="185" customFormat="1" ht="12">
      <c r="C576" s="127"/>
      <c r="D576" s="166"/>
    </row>
    <row r="577" spans="3:4" s="185" customFormat="1" ht="12">
      <c r="C577" s="127"/>
      <c r="D577" s="166"/>
    </row>
    <row r="578" spans="3:4" s="185" customFormat="1" ht="12">
      <c r="C578" s="127"/>
      <c r="D578" s="166"/>
    </row>
    <row r="579" spans="3:4" s="185" customFormat="1" ht="12">
      <c r="C579" s="127"/>
      <c r="D579" s="166"/>
    </row>
    <row r="580" spans="3:4" s="185" customFormat="1" ht="12">
      <c r="C580" s="127"/>
      <c r="D580" s="166"/>
    </row>
    <row r="581" spans="3:4" s="185" customFormat="1" ht="12">
      <c r="C581" s="127"/>
      <c r="D581" s="166"/>
    </row>
    <row r="582" spans="3:4" s="185" customFormat="1" ht="12">
      <c r="C582" s="127"/>
      <c r="D582" s="166"/>
    </row>
    <row r="583" spans="3:4" s="185" customFormat="1" ht="12">
      <c r="C583" s="127"/>
      <c r="D583" s="166"/>
    </row>
    <row r="584" spans="3:4" s="185" customFormat="1" ht="12">
      <c r="C584" s="127"/>
      <c r="D584" s="166"/>
    </row>
    <row r="585" spans="3:4" s="185" customFormat="1" ht="12">
      <c r="C585" s="127"/>
      <c r="D585" s="166"/>
    </row>
    <row r="586" spans="3:4" s="185" customFormat="1" ht="12">
      <c r="C586" s="127"/>
      <c r="D586" s="166"/>
    </row>
    <row r="587" spans="3:4" s="185" customFormat="1" ht="12">
      <c r="C587" s="127"/>
      <c r="D587" s="166"/>
    </row>
    <row r="588" spans="3:4" s="185" customFormat="1" ht="12">
      <c r="C588" s="127"/>
      <c r="D588" s="166"/>
    </row>
    <row r="589" spans="3:4" s="185" customFormat="1" ht="12">
      <c r="C589" s="127"/>
      <c r="D589" s="166"/>
    </row>
    <row r="590" spans="3:4" s="185" customFormat="1" ht="12">
      <c r="C590" s="127"/>
      <c r="D590" s="166"/>
    </row>
    <row r="591" spans="3:4" s="185" customFormat="1" ht="12">
      <c r="C591" s="127"/>
      <c r="D591" s="166"/>
    </row>
    <row r="592" spans="3:4" s="185" customFormat="1" ht="12">
      <c r="C592" s="127"/>
      <c r="D592" s="166"/>
    </row>
    <row r="593" spans="3:4" s="185" customFormat="1" ht="12">
      <c r="C593" s="127"/>
      <c r="D593" s="166"/>
    </row>
    <row r="594" spans="3:4" s="185" customFormat="1" ht="12">
      <c r="C594" s="127"/>
      <c r="D594" s="166"/>
    </row>
    <row r="595" spans="3:4" s="185" customFormat="1" ht="12">
      <c r="C595" s="127"/>
      <c r="D595" s="166"/>
    </row>
    <row r="596" spans="3:4" s="185" customFormat="1" ht="12">
      <c r="C596" s="127"/>
      <c r="D596" s="166"/>
    </row>
    <row r="597" spans="3:4" s="185" customFormat="1" ht="12">
      <c r="C597" s="127"/>
      <c r="D597" s="166"/>
    </row>
    <row r="598" spans="3:4" s="185" customFormat="1" ht="12">
      <c r="C598" s="127"/>
      <c r="D598" s="166"/>
    </row>
    <row r="599" spans="3:4" s="185" customFormat="1" ht="12">
      <c r="C599" s="127"/>
      <c r="D599" s="166"/>
    </row>
    <row r="600" spans="3:4" s="185" customFormat="1" ht="12">
      <c r="C600" s="127"/>
      <c r="D600" s="166"/>
    </row>
    <row r="601" spans="3:4" s="185" customFormat="1" ht="12">
      <c r="C601" s="127"/>
      <c r="D601" s="166"/>
    </row>
    <row r="602" spans="3:4" s="185" customFormat="1" ht="12">
      <c r="C602" s="127"/>
      <c r="D602" s="166"/>
    </row>
    <row r="603" spans="3:4" s="185" customFormat="1" ht="12">
      <c r="C603" s="127"/>
      <c r="D603" s="166"/>
    </row>
    <row r="604" spans="3:4" s="185" customFormat="1" ht="12">
      <c r="C604" s="127"/>
      <c r="D604" s="166"/>
    </row>
    <row r="605" spans="3:4" s="185" customFormat="1" ht="12">
      <c r="C605" s="127"/>
      <c r="D605" s="166"/>
    </row>
    <row r="606" spans="3:4" s="185" customFormat="1" ht="12">
      <c r="C606" s="127"/>
      <c r="D606" s="166"/>
    </row>
    <row r="607" spans="3:4" s="185" customFormat="1" ht="12">
      <c r="C607" s="127"/>
      <c r="D607" s="166"/>
    </row>
    <row r="608" spans="3:4" s="185" customFormat="1" ht="12">
      <c r="C608" s="127"/>
      <c r="D608" s="166"/>
    </row>
    <row r="609" spans="3:4" s="185" customFormat="1" ht="12">
      <c r="C609" s="127"/>
      <c r="D609" s="166"/>
    </row>
    <row r="610" spans="3:4" s="185" customFormat="1" ht="12">
      <c r="C610" s="127"/>
      <c r="D610" s="166"/>
    </row>
    <row r="611" spans="3:4" s="185" customFormat="1" ht="12">
      <c r="C611" s="127"/>
      <c r="D611" s="166"/>
    </row>
    <row r="612" spans="3:4" s="185" customFormat="1" ht="12">
      <c r="C612" s="127"/>
      <c r="D612" s="166"/>
    </row>
    <row r="613" spans="3:4" s="185" customFormat="1" ht="12">
      <c r="C613" s="127"/>
      <c r="D613" s="166"/>
    </row>
    <row r="614" spans="3:4" s="185" customFormat="1" ht="12">
      <c r="C614" s="127"/>
      <c r="D614" s="166"/>
    </row>
    <row r="615" spans="3:4" s="185" customFormat="1" ht="12">
      <c r="C615" s="127"/>
      <c r="D615" s="166"/>
    </row>
    <row r="616" spans="3:4" s="185" customFormat="1" ht="12">
      <c r="C616" s="127"/>
      <c r="D616" s="166"/>
    </row>
    <row r="617" spans="3:4" s="185" customFormat="1" ht="12">
      <c r="C617" s="127"/>
      <c r="D617" s="166"/>
    </row>
    <row r="618" spans="3:4" s="185" customFormat="1" ht="12">
      <c r="C618" s="127"/>
      <c r="D618" s="166"/>
    </row>
    <row r="619" spans="3:4" s="185" customFormat="1" ht="12">
      <c r="C619" s="127"/>
      <c r="D619" s="166"/>
    </row>
    <row r="620" spans="3:4" s="185" customFormat="1" ht="12">
      <c r="C620" s="127"/>
      <c r="D620" s="166"/>
    </row>
    <row r="621" spans="3:4" s="185" customFormat="1" ht="12">
      <c r="C621" s="127"/>
      <c r="D621" s="166"/>
    </row>
    <row r="622" spans="3:4" s="185" customFormat="1" ht="12">
      <c r="C622" s="127"/>
      <c r="D622" s="166"/>
    </row>
    <row r="623" spans="3:4" s="185" customFormat="1" ht="12">
      <c r="C623" s="127"/>
      <c r="D623" s="166"/>
    </row>
    <row r="624" spans="3:4" s="185" customFormat="1" ht="12">
      <c r="C624" s="127"/>
      <c r="D624" s="166"/>
    </row>
    <row r="625" spans="3:4" s="185" customFormat="1" ht="12">
      <c r="C625" s="127"/>
      <c r="D625" s="166"/>
    </row>
    <row r="626" spans="3:4" s="185" customFormat="1" ht="12">
      <c r="C626" s="127"/>
      <c r="D626" s="166"/>
    </row>
    <row r="627" spans="3:4" s="185" customFormat="1" ht="12">
      <c r="C627" s="127"/>
      <c r="D627" s="166"/>
    </row>
    <row r="628" spans="3:4" s="185" customFormat="1" ht="12">
      <c r="C628" s="127"/>
      <c r="D628" s="166"/>
    </row>
    <row r="629" spans="3:4" s="185" customFormat="1" ht="12">
      <c r="C629" s="127"/>
      <c r="D629" s="166"/>
    </row>
    <row r="630" spans="3:4" s="185" customFormat="1" ht="12">
      <c r="C630" s="127"/>
      <c r="D630" s="166"/>
    </row>
    <row r="631" spans="3:4" s="185" customFormat="1" ht="12">
      <c r="C631" s="127"/>
      <c r="D631" s="166"/>
    </row>
    <row r="632" spans="3:4" s="185" customFormat="1" ht="12">
      <c r="C632" s="127"/>
      <c r="D632" s="166"/>
    </row>
    <row r="633" spans="3:4" s="185" customFormat="1" ht="12">
      <c r="C633" s="127"/>
      <c r="D633" s="166"/>
    </row>
    <row r="634" spans="3:4" s="185" customFormat="1" ht="12">
      <c r="C634" s="127"/>
      <c r="D634" s="166"/>
    </row>
    <row r="635" spans="3:4" s="185" customFormat="1" ht="12">
      <c r="C635" s="127"/>
      <c r="D635" s="166"/>
    </row>
    <row r="636" spans="3:4" s="185" customFormat="1" ht="12">
      <c r="C636" s="127"/>
      <c r="D636" s="166"/>
    </row>
    <row r="637" spans="3:4" s="185" customFormat="1" ht="12">
      <c r="C637" s="127"/>
      <c r="D637" s="166"/>
    </row>
    <row r="638" spans="3:4" s="185" customFormat="1" ht="12">
      <c r="C638" s="127"/>
      <c r="D638" s="166"/>
    </row>
    <row r="639" spans="3:4" s="185" customFormat="1" ht="12">
      <c r="C639" s="127"/>
      <c r="D639" s="166"/>
    </row>
    <row r="640" spans="3:4" s="185" customFormat="1" ht="12">
      <c r="C640" s="127"/>
      <c r="D640" s="166"/>
    </row>
    <row r="641" spans="3:4" s="185" customFormat="1" ht="12">
      <c r="C641" s="127"/>
      <c r="D641" s="166"/>
    </row>
    <row r="642" spans="3:4" s="185" customFormat="1" ht="12">
      <c r="C642" s="127"/>
      <c r="D642" s="166"/>
    </row>
    <row r="643" spans="3:4" s="185" customFormat="1" ht="12">
      <c r="C643" s="127"/>
      <c r="D643" s="166"/>
    </row>
    <row r="644" spans="3:4" s="185" customFormat="1" ht="12">
      <c r="C644" s="127"/>
      <c r="D644" s="166"/>
    </row>
    <row r="645" spans="3:4" s="185" customFormat="1" ht="12">
      <c r="C645" s="127"/>
      <c r="D645" s="166"/>
    </row>
    <row r="646" spans="3:4" s="185" customFormat="1" ht="12">
      <c r="C646" s="127"/>
      <c r="D646" s="166"/>
    </row>
    <row r="647" spans="3:4" s="185" customFormat="1" ht="12">
      <c r="C647" s="127"/>
      <c r="D647" s="166"/>
    </row>
    <row r="648" spans="3:4" s="185" customFormat="1" ht="12">
      <c r="C648" s="127"/>
      <c r="D648" s="166"/>
    </row>
    <row r="649" spans="3:4" s="185" customFormat="1" ht="12">
      <c r="C649" s="127"/>
      <c r="D649" s="166"/>
    </row>
    <row r="650" spans="3:4" s="185" customFormat="1" ht="12">
      <c r="C650" s="127"/>
      <c r="D650" s="166"/>
    </row>
    <row r="651" spans="3:4" s="185" customFormat="1" ht="12">
      <c r="C651" s="127"/>
      <c r="D651" s="166"/>
    </row>
    <row r="652" spans="3:4" s="185" customFormat="1" ht="12">
      <c r="C652" s="127"/>
      <c r="D652" s="166"/>
    </row>
    <row r="653" spans="3:4" s="185" customFormat="1" ht="12">
      <c r="C653" s="127"/>
      <c r="D653" s="166"/>
    </row>
    <row r="654" spans="3:4" s="185" customFormat="1" ht="12">
      <c r="C654" s="127"/>
      <c r="D654" s="166"/>
    </row>
    <row r="655" spans="3:4" s="185" customFormat="1" ht="12">
      <c r="C655" s="127"/>
      <c r="D655" s="166"/>
    </row>
    <row r="656" spans="3:4" s="185" customFormat="1" ht="12">
      <c r="C656" s="127"/>
      <c r="D656" s="166"/>
    </row>
    <row r="657" spans="3:4" s="185" customFormat="1" ht="12">
      <c r="C657" s="127"/>
      <c r="D657" s="166"/>
    </row>
    <row r="658" spans="3:4" s="185" customFormat="1" ht="12">
      <c r="C658" s="127"/>
      <c r="D658" s="166"/>
    </row>
    <row r="659" spans="3:4" s="185" customFormat="1" ht="12">
      <c r="C659" s="127"/>
      <c r="D659" s="166"/>
    </row>
    <row r="660" spans="3:4" s="185" customFormat="1" ht="12">
      <c r="C660" s="127"/>
      <c r="D660" s="166"/>
    </row>
    <row r="661" spans="3:4" s="185" customFormat="1" ht="12">
      <c r="C661" s="127"/>
      <c r="D661" s="166"/>
    </row>
    <row r="662" spans="3:4" s="185" customFormat="1" ht="12">
      <c r="C662" s="127"/>
      <c r="D662" s="166"/>
    </row>
    <row r="663" spans="3:4" s="185" customFormat="1" ht="12">
      <c r="C663" s="127"/>
      <c r="D663" s="166"/>
    </row>
    <row r="664" spans="3:4" s="185" customFormat="1" ht="12">
      <c r="C664" s="127"/>
      <c r="D664" s="166"/>
    </row>
    <row r="665" spans="3:4" s="185" customFormat="1" ht="12">
      <c r="C665" s="127"/>
      <c r="D665" s="166"/>
    </row>
    <row r="666" spans="3:4" s="185" customFormat="1" ht="12">
      <c r="C666" s="127"/>
      <c r="D666" s="166"/>
    </row>
    <row r="667" spans="3:4" s="185" customFormat="1" ht="12">
      <c r="C667" s="127"/>
      <c r="D667" s="166"/>
    </row>
    <row r="668" spans="3:4" s="185" customFormat="1" ht="12">
      <c r="C668" s="127"/>
      <c r="D668" s="166"/>
    </row>
    <row r="669" spans="3:4" s="185" customFormat="1" ht="12">
      <c r="C669" s="127"/>
      <c r="D669" s="166"/>
    </row>
    <row r="670" spans="3:4" s="185" customFormat="1" ht="12">
      <c r="C670" s="127"/>
      <c r="D670" s="166"/>
    </row>
    <row r="671" spans="3:4" s="185" customFormat="1" ht="12">
      <c r="C671" s="127"/>
      <c r="D671" s="166"/>
    </row>
    <row r="672" spans="3:4" s="185" customFormat="1" ht="12">
      <c r="C672" s="127"/>
      <c r="D672" s="166"/>
    </row>
    <row r="673" spans="3:4" s="185" customFormat="1" ht="12">
      <c r="C673" s="127"/>
      <c r="D673" s="166"/>
    </row>
    <row r="674" spans="3:4" s="185" customFormat="1" ht="12">
      <c r="C674" s="127"/>
      <c r="D674" s="166"/>
    </row>
    <row r="675" spans="3:4" s="185" customFormat="1" ht="12">
      <c r="C675" s="127"/>
      <c r="D675" s="166"/>
    </row>
    <row r="676" spans="3:4" s="185" customFormat="1" ht="12">
      <c r="C676" s="127"/>
      <c r="D676" s="166"/>
    </row>
    <row r="677" spans="3:4" s="185" customFormat="1" ht="12">
      <c r="C677" s="127"/>
      <c r="D677" s="166"/>
    </row>
    <row r="678" spans="3:4" s="185" customFormat="1" ht="12">
      <c r="C678" s="127"/>
      <c r="D678" s="166"/>
    </row>
    <row r="679" spans="3:4" s="185" customFormat="1" ht="12">
      <c r="C679" s="127"/>
      <c r="D679" s="166"/>
    </row>
    <row r="680" spans="3:4" s="185" customFormat="1" ht="12">
      <c r="C680" s="127"/>
      <c r="D680" s="166"/>
    </row>
    <row r="681" spans="3:4" s="185" customFormat="1" ht="12">
      <c r="C681" s="127"/>
      <c r="D681" s="166"/>
    </row>
    <row r="682" spans="3:4" s="185" customFormat="1" ht="12">
      <c r="C682" s="127"/>
      <c r="D682" s="166"/>
    </row>
    <row r="683" spans="3:4" s="185" customFormat="1" ht="12">
      <c r="C683" s="127"/>
      <c r="D683" s="166"/>
    </row>
    <row r="684" spans="3:4" s="185" customFormat="1" ht="12">
      <c r="C684" s="127"/>
      <c r="D684" s="166"/>
    </row>
    <row r="685" spans="3:4" s="185" customFormat="1" ht="12">
      <c r="C685" s="127"/>
      <c r="D685" s="166"/>
    </row>
    <row r="686" spans="3:4" s="185" customFormat="1" ht="12">
      <c r="C686" s="127"/>
      <c r="D686" s="166"/>
    </row>
    <row r="687" spans="3:4" s="185" customFormat="1" ht="12">
      <c r="C687" s="127"/>
      <c r="D687" s="166"/>
    </row>
    <row r="688" spans="3:4" s="185" customFormat="1" ht="12">
      <c r="C688" s="127"/>
      <c r="D688" s="166"/>
    </row>
    <row r="689" spans="3:4" s="185" customFormat="1" ht="12">
      <c r="C689" s="127"/>
      <c r="D689" s="166"/>
    </row>
    <row r="690" spans="3:4" s="185" customFormat="1" ht="12">
      <c r="C690" s="127"/>
      <c r="D690" s="166"/>
    </row>
    <row r="691" spans="3:4" s="185" customFormat="1" ht="12">
      <c r="C691" s="127"/>
      <c r="D691" s="166"/>
    </row>
    <row r="692" spans="3:4" s="185" customFormat="1" ht="12">
      <c r="C692" s="127"/>
      <c r="D692" s="166"/>
    </row>
    <row r="693" spans="3:4" s="185" customFormat="1" ht="12">
      <c r="C693" s="127"/>
      <c r="D693" s="166"/>
    </row>
    <row r="694" spans="3:4" s="185" customFormat="1" ht="12">
      <c r="C694" s="127"/>
      <c r="D694" s="166"/>
    </row>
    <row r="695" spans="3:4" s="185" customFormat="1" ht="12">
      <c r="C695" s="127"/>
      <c r="D695" s="166"/>
    </row>
    <row r="696" spans="3:4" s="185" customFormat="1" ht="12">
      <c r="C696" s="127"/>
      <c r="D696" s="166"/>
    </row>
    <row r="697" spans="3:4" s="185" customFormat="1" ht="12">
      <c r="C697" s="127"/>
      <c r="D697" s="166"/>
    </row>
    <row r="698" spans="3:4" s="185" customFormat="1" ht="12">
      <c r="C698" s="127"/>
      <c r="D698" s="166"/>
    </row>
    <row r="699" spans="3:4" s="185" customFormat="1" ht="12">
      <c r="C699" s="127"/>
      <c r="D699" s="166"/>
    </row>
    <row r="700" spans="3:4" s="185" customFormat="1" ht="12">
      <c r="C700" s="127"/>
      <c r="D700" s="166"/>
    </row>
    <row r="701" spans="3:4" s="185" customFormat="1" ht="12">
      <c r="C701" s="127"/>
      <c r="D701" s="166"/>
    </row>
    <row r="702" spans="3:4" s="185" customFormat="1" ht="12">
      <c r="C702" s="127"/>
      <c r="D702" s="166"/>
    </row>
    <row r="703" spans="3:4" s="185" customFormat="1" ht="12">
      <c r="C703" s="127"/>
      <c r="D703" s="166"/>
    </row>
    <row r="704" spans="3:4" s="185" customFormat="1" ht="12">
      <c r="C704" s="127"/>
      <c r="D704" s="166"/>
    </row>
    <row r="705" spans="3:4" s="185" customFormat="1" ht="12">
      <c r="C705" s="127"/>
      <c r="D705" s="166"/>
    </row>
    <row r="706" spans="3:4" s="185" customFormat="1" ht="12">
      <c r="C706" s="127"/>
      <c r="D706" s="166"/>
    </row>
    <row r="707" spans="3:4" s="185" customFormat="1" ht="12">
      <c r="C707" s="127"/>
      <c r="D707" s="166"/>
    </row>
    <row r="708" spans="3:4" s="185" customFormat="1" ht="12">
      <c r="C708" s="127"/>
      <c r="D708" s="166"/>
    </row>
    <row r="709" spans="3:4" s="185" customFormat="1" ht="12">
      <c r="C709" s="127"/>
      <c r="D709" s="166"/>
    </row>
    <row r="710" spans="3:4" s="185" customFormat="1" ht="12">
      <c r="C710" s="127"/>
      <c r="D710" s="166"/>
    </row>
    <row r="711" spans="3:4" s="185" customFormat="1" ht="12">
      <c r="C711" s="127"/>
      <c r="D711" s="166"/>
    </row>
    <row r="712" spans="3:4" s="185" customFormat="1" ht="12">
      <c r="C712" s="127"/>
      <c r="D712" s="166"/>
    </row>
    <row r="713" spans="3:4" s="185" customFormat="1" ht="12">
      <c r="C713" s="127"/>
      <c r="D713" s="166"/>
    </row>
    <row r="714" spans="3:4" s="185" customFormat="1" ht="12">
      <c r="C714" s="127"/>
      <c r="D714" s="166"/>
    </row>
    <row r="715" spans="3:4" s="185" customFormat="1" ht="12">
      <c r="C715" s="127"/>
      <c r="D715" s="166"/>
    </row>
    <row r="716" spans="3:4" s="185" customFormat="1" ht="12">
      <c r="C716" s="127"/>
      <c r="D716" s="166"/>
    </row>
    <row r="717" spans="3:4" s="185" customFormat="1" ht="12">
      <c r="C717" s="127"/>
      <c r="D717" s="166"/>
    </row>
    <row r="718" spans="3:4" s="185" customFormat="1" ht="12">
      <c r="C718" s="127"/>
      <c r="D718" s="166"/>
    </row>
    <row r="719" spans="3:4" s="185" customFormat="1" ht="12">
      <c r="C719" s="127"/>
      <c r="D719" s="166"/>
    </row>
    <row r="720" spans="3:4" s="185" customFormat="1" ht="12">
      <c r="C720" s="127"/>
      <c r="D720" s="166"/>
    </row>
    <row r="721" spans="3:4" s="185" customFormat="1" ht="12">
      <c r="C721" s="127"/>
      <c r="D721" s="166"/>
    </row>
    <row r="722" spans="3:4" s="185" customFormat="1" ht="12">
      <c r="C722" s="127"/>
      <c r="D722" s="166"/>
    </row>
    <row r="723" spans="3:4" s="185" customFormat="1" ht="12">
      <c r="C723" s="127"/>
      <c r="D723" s="166"/>
    </row>
    <row r="724" spans="3:4" s="185" customFormat="1" ht="12">
      <c r="C724" s="127"/>
      <c r="D724" s="166"/>
    </row>
    <row r="725" spans="3:4" s="185" customFormat="1" ht="12">
      <c r="C725" s="127"/>
      <c r="D725" s="166"/>
    </row>
    <row r="726" spans="3:4" s="185" customFormat="1" ht="12">
      <c r="C726" s="127"/>
      <c r="D726" s="166"/>
    </row>
    <row r="727" spans="3:4" s="185" customFormat="1" ht="12">
      <c r="C727" s="127"/>
      <c r="D727" s="166"/>
    </row>
    <row r="728" spans="3:4" s="185" customFormat="1" ht="12">
      <c r="C728" s="127"/>
      <c r="D728" s="166"/>
    </row>
    <row r="729" spans="3:4" s="185" customFormat="1" ht="12">
      <c r="C729" s="127"/>
      <c r="D729" s="166"/>
    </row>
    <row r="730" spans="3:4" s="185" customFormat="1" ht="12">
      <c r="C730" s="127"/>
      <c r="D730" s="166"/>
    </row>
    <row r="731" spans="3:4" s="185" customFormat="1" ht="12">
      <c r="C731" s="127"/>
      <c r="D731" s="166"/>
    </row>
    <row r="732" spans="3:4" s="185" customFormat="1" ht="12">
      <c r="C732" s="127"/>
      <c r="D732" s="166"/>
    </row>
    <row r="733" spans="3:4" s="185" customFormat="1" ht="12">
      <c r="C733" s="127"/>
      <c r="D733" s="166"/>
    </row>
    <row r="734" spans="3:4" s="185" customFormat="1" ht="12">
      <c r="C734" s="127"/>
      <c r="D734" s="166"/>
    </row>
    <row r="735" spans="3:4" s="185" customFormat="1" ht="12">
      <c r="C735" s="127"/>
      <c r="D735" s="166"/>
    </row>
    <row r="736" spans="3:4" s="185" customFormat="1" ht="12">
      <c r="C736" s="127"/>
      <c r="D736" s="166"/>
    </row>
    <row r="737" spans="3:4" s="185" customFormat="1" ht="12">
      <c r="C737" s="127"/>
      <c r="D737" s="166"/>
    </row>
    <row r="738" spans="3:4" s="185" customFormat="1" ht="12">
      <c r="C738" s="127"/>
      <c r="D738" s="166"/>
    </row>
    <row r="739" spans="3:4" s="185" customFormat="1" ht="12">
      <c r="C739" s="127"/>
      <c r="D739" s="166"/>
    </row>
    <row r="740" spans="3:4" s="185" customFormat="1" ht="12">
      <c r="C740" s="127"/>
      <c r="D740" s="166"/>
    </row>
    <row r="741" spans="3:4" s="185" customFormat="1" ht="12">
      <c r="C741" s="127"/>
      <c r="D741" s="166"/>
    </row>
    <row r="742" spans="3:4" s="185" customFormat="1" ht="12">
      <c r="C742" s="127"/>
      <c r="D742" s="166"/>
    </row>
    <row r="743" spans="3:4" s="185" customFormat="1" ht="12">
      <c r="C743" s="127"/>
      <c r="D743" s="166"/>
    </row>
    <row r="744" spans="3:4" s="185" customFormat="1" ht="12">
      <c r="C744" s="127"/>
      <c r="D744" s="166"/>
    </row>
    <row r="745" spans="3:4" s="185" customFormat="1" ht="12">
      <c r="C745" s="127"/>
      <c r="D745" s="166"/>
    </row>
    <row r="746" spans="3:4" s="185" customFormat="1" ht="12">
      <c r="C746" s="127"/>
      <c r="D746" s="166"/>
    </row>
    <row r="747" spans="3:4" s="185" customFormat="1" ht="12">
      <c r="C747" s="127"/>
      <c r="D747" s="166"/>
    </row>
    <row r="748" spans="3:4" s="185" customFormat="1" ht="12">
      <c r="C748" s="127"/>
      <c r="D748" s="166"/>
    </row>
    <row r="749" spans="3:4" s="185" customFormat="1" ht="12">
      <c r="C749" s="127"/>
      <c r="D749" s="166"/>
    </row>
    <row r="750" spans="3:4" s="185" customFormat="1" ht="12">
      <c r="C750" s="127"/>
      <c r="D750" s="166"/>
    </row>
    <row r="751" spans="3:4" s="185" customFormat="1" ht="12">
      <c r="C751" s="127"/>
      <c r="D751" s="166"/>
    </row>
    <row r="752" spans="3:4" s="185" customFormat="1" ht="12">
      <c r="C752" s="127"/>
      <c r="D752" s="166"/>
    </row>
    <row r="753" spans="3:4" s="185" customFormat="1" ht="12">
      <c r="C753" s="127"/>
      <c r="D753" s="166"/>
    </row>
    <row r="754" spans="3:4" s="185" customFormat="1" ht="12">
      <c r="C754" s="127"/>
      <c r="D754" s="166"/>
    </row>
    <row r="755" spans="3:4" s="185" customFormat="1" ht="12">
      <c r="C755" s="127"/>
      <c r="D755" s="166"/>
    </row>
    <row r="756" spans="3:4" s="185" customFormat="1" ht="12">
      <c r="C756" s="127"/>
      <c r="D756" s="166"/>
    </row>
    <row r="757" spans="3:4" s="185" customFormat="1" ht="12">
      <c r="C757" s="127"/>
      <c r="D757" s="166"/>
    </row>
    <row r="758" spans="3:4" s="185" customFormat="1" ht="12">
      <c r="C758" s="127"/>
      <c r="D758" s="166"/>
    </row>
    <row r="759" spans="3:4" s="185" customFormat="1" ht="12">
      <c r="C759" s="127"/>
      <c r="D759" s="166"/>
    </row>
    <row r="760" spans="3:4" s="185" customFormat="1" ht="12">
      <c r="C760" s="127"/>
      <c r="D760" s="166"/>
    </row>
    <row r="761" spans="3:4" s="185" customFormat="1" ht="12">
      <c r="C761" s="127"/>
      <c r="D761" s="166"/>
    </row>
    <row r="762" spans="3:4" s="185" customFormat="1" ht="12">
      <c r="C762" s="127"/>
      <c r="D762" s="166"/>
    </row>
    <row r="763" spans="3:4" s="185" customFormat="1" ht="12">
      <c r="C763" s="127"/>
      <c r="D763" s="166"/>
    </row>
    <row r="764" spans="3:4" s="185" customFormat="1" ht="12">
      <c r="C764" s="127"/>
      <c r="D764" s="166"/>
    </row>
    <row r="765" spans="3:4" s="185" customFormat="1" ht="12">
      <c r="C765" s="127"/>
      <c r="D765" s="166"/>
    </row>
    <row r="766" spans="3:4" s="185" customFormat="1" ht="12">
      <c r="C766" s="127"/>
      <c r="D766" s="166"/>
    </row>
    <row r="767" spans="3:4" s="185" customFormat="1" ht="12">
      <c r="C767" s="127"/>
      <c r="D767" s="166"/>
    </row>
    <row r="768" spans="3:4" s="185" customFormat="1" ht="12">
      <c r="C768" s="127"/>
      <c r="D768" s="166"/>
    </row>
    <row r="769" spans="3:4" s="185" customFormat="1" ht="12">
      <c r="C769" s="127"/>
      <c r="D769" s="166"/>
    </row>
    <row r="770" spans="3:4" s="185" customFormat="1" ht="12">
      <c r="C770" s="127"/>
      <c r="D770" s="166"/>
    </row>
    <row r="771" spans="3:4" s="185" customFormat="1" ht="12">
      <c r="C771" s="127"/>
      <c r="D771" s="166"/>
    </row>
    <row r="772" spans="3:4" s="185" customFormat="1" ht="12">
      <c r="C772" s="127"/>
      <c r="D772" s="166"/>
    </row>
    <row r="773" spans="3:4" s="185" customFormat="1" ht="12">
      <c r="C773" s="127"/>
      <c r="D773" s="166"/>
    </row>
    <row r="774" spans="3:4" s="185" customFormat="1" ht="12">
      <c r="C774" s="127"/>
      <c r="D774" s="166"/>
    </row>
    <row r="775" spans="3:4" s="185" customFormat="1" ht="12">
      <c r="C775" s="127"/>
      <c r="D775" s="166"/>
    </row>
    <row r="776" spans="3:4" s="185" customFormat="1" ht="12">
      <c r="C776" s="127"/>
      <c r="D776" s="166"/>
    </row>
    <row r="777" spans="3:4" s="185" customFormat="1" ht="12">
      <c r="C777" s="127"/>
      <c r="D777" s="166"/>
    </row>
    <row r="778" spans="3:4" s="185" customFormat="1" ht="12">
      <c r="C778" s="127"/>
      <c r="D778" s="166"/>
    </row>
    <row r="779" spans="3:4" s="185" customFormat="1" ht="12">
      <c r="C779" s="127"/>
      <c r="D779" s="166"/>
    </row>
    <row r="780" spans="3:4" s="185" customFormat="1" ht="12">
      <c r="C780" s="127"/>
      <c r="D780" s="166"/>
    </row>
    <row r="781" spans="3:4" s="185" customFormat="1" ht="12">
      <c r="C781" s="127"/>
      <c r="D781" s="166"/>
    </row>
    <row r="782" spans="3:4" s="185" customFormat="1" ht="12">
      <c r="C782" s="127"/>
      <c r="D782" s="166"/>
    </row>
    <row r="783" spans="3:4" s="185" customFormat="1" ht="12">
      <c r="C783" s="127"/>
      <c r="D783" s="166"/>
    </row>
    <row r="784" spans="3:4" s="185" customFormat="1" ht="12">
      <c r="C784" s="127"/>
      <c r="D784" s="166"/>
    </row>
    <row r="785" spans="3:4" s="185" customFormat="1" ht="12">
      <c r="C785" s="127"/>
      <c r="D785" s="166"/>
    </row>
    <row r="786" spans="3:4" s="185" customFormat="1" ht="12">
      <c r="C786" s="127"/>
      <c r="D786" s="166"/>
    </row>
    <row r="787" spans="3:4" s="185" customFormat="1" ht="12">
      <c r="C787" s="127"/>
      <c r="D787" s="166"/>
    </row>
    <row r="788" spans="3:4" s="185" customFormat="1" ht="12">
      <c r="C788" s="127"/>
      <c r="D788" s="166"/>
    </row>
    <row r="789" spans="3:4" s="185" customFormat="1" ht="12">
      <c r="C789" s="127"/>
      <c r="D789" s="166"/>
    </row>
    <row r="790" spans="3:4" s="185" customFormat="1" ht="12">
      <c r="C790" s="127"/>
      <c r="D790" s="166"/>
    </row>
    <row r="791" spans="3:4" s="185" customFormat="1" ht="12">
      <c r="C791" s="127"/>
      <c r="D791" s="166"/>
    </row>
    <row r="792" spans="3:4" s="185" customFormat="1" ht="12">
      <c r="C792" s="127"/>
      <c r="D792" s="166"/>
    </row>
    <row r="793" spans="3:4" s="185" customFormat="1" ht="12">
      <c r="C793" s="127"/>
      <c r="D793" s="166"/>
    </row>
    <row r="794" spans="3:4" s="185" customFormat="1" ht="12">
      <c r="C794" s="127"/>
      <c r="D794" s="166"/>
    </row>
    <row r="795" spans="3:4" s="185" customFormat="1" ht="12">
      <c r="C795" s="127"/>
      <c r="D795" s="166"/>
    </row>
    <row r="796" spans="3:4" s="185" customFormat="1" ht="12">
      <c r="C796" s="127"/>
      <c r="D796" s="166"/>
    </row>
    <row r="797" spans="3:4" s="185" customFormat="1" ht="12">
      <c r="C797" s="127"/>
      <c r="D797" s="166"/>
    </row>
    <row r="798" spans="3:4" s="185" customFormat="1" ht="12">
      <c r="C798" s="127"/>
      <c r="D798" s="166"/>
    </row>
    <row r="799" spans="3:4" s="185" customFormat="1" ht="12">
      <c r="C799" s="127"/>
      <c r="D799" s="166"/>
    </row>
    <row r="800" spans="3:4" s="185" customFormat="1" ht="12">
      <c r="C800" s="127"/>
      <c r="D800" s="166"/>
    </row>
    <row r="801" spans="3:4" s="185" customFormat="1" ht="12">
      <c r="C801" s="127"/>
      <c r="D801" s="166"/>
    </row>
    <row r="802" spans="3:4" s="185" customFormat="1" ht="12">
      <c r="C802" s="127"/>
      <c r="D802" s="166"/>
    </row>
    <row r="803" spans="3:4" s="185" customFormat="1" ht="12">
      <c r="C803" s="127"/>
      <c r="D803" s="166"/>
    </row>
    <row r="804" spans="3:4" s="185" customFormat="1" ht="12">
      <c r="C804" s="127"/>
      <c r="D804" s="166"/>
    </row>
    <row r="805" spans="3:4" s="185" customFormat="1" ht="12">
      <c r="C805" s="127"/>
      <c r="D805" s="166"/>
    </row>
    <row r="806" spans="3:4" s="185" customFormat="1" ht="12">
      <c r="C806" s="127"/>
      <c r="D806" s="166"/>
    </row>
    <row r="807" spans="3:4" s="185" customFormat="1" ht="12">
      <c r="C807" s="127"/>
      <c r="D807" s="166"/>
    </row>
    <row r="808" spans="3:4" s="185" customFormat="1" ht="12">
      <c r="C808" s="127"/>
      <c r="D808" s="166"/>
    </row>
    <row r="809" spans="3:4" s="185" customFormat="1" ht="12">
      <c r="C809" s="127"/>
      <c r="D809" s="166"/>
    </row>
    <row r="810" spans="3:4" s="185" customFormat="1" ht="12">
      <c r="C810" s="127"/>
      <c r="D810" s="166"/>
    </row>
    <row r="811" spans="3:4" s="185" customFormat="1" ht="12">
      <c r="C811" s="127"/>
      <c r="D811" s="166"/>
    </row>
    <row r="812" spans="3:4" s="185" customFormat="1" ht="12">
      <c r="C812" s="127"/>
      <c r="D812" s="166"/>
    </row>
    <row r="813" spans="3:4" s="185" customFormat="1" ht="12">
      <c r="C813" s="127"/>
      <c r="D813" s="166"/>
    </row>
    <row r="814" spans="3:4" s="185" customFormat="1" ht="12">
      <c r="C814" s="127"/>
      <c r="D814" s="166"/>
    </row>
    <row r="815" spans="3:4" s="185" customFormat="1" ht="12">
      <c r="C815" s="127"/>
      <c r="D815" s="166"/>
    </row>
    <row r="816" spans="3:4" s="185" customFormat="1" ht="12">
      <c r="C816" s="127"/>
      <c r="D816" s="166"/>
    </row>
    <row r="817" spans="3:4" s="185" customFormat="1" ht="12">
      <c r="C817" s="127"/>
      <c r="D817" s="166"/>
    </row>
    <row r="818" spans="3:4" s="185" customFormat="1" ht="12">
      <c r="C818" s="127"/>
      <c r="D818" s="166"/>
    </row>
    <row r="819" spans="3:4" s="185" customFormat="1" ht="12">
      <c r="C819" s="127"/>
      <c r="D819" s="166"/>
    </row>
    <row r="820" spans="3:4" s="185" customFormat="1" ht="12">
      <c r="C820" s="127"/>
      <c r="D820" s="166"/>
    </row>
    <row r="821" spans="3:4" s="185" customFormat="1" ht="12">
      <c r="C821" s="127"/>
      <c r="D821" s="166"/>
    </row>
    <row r="822" spans="3:4" s="185" customFormat="1" ht="12">
      <c r="C822" s="127"/>
      <c r="D822" s="166"/>
    </row>
    <row r="823" spans="3:4" s="185" customFormat="1" ht="12">
      <c r="C823" s="127"/>
      <c r="D823" s="166"/>
    </row>
    <row r="824" spans="3:4" s="185" customFormat="1" ht="12">
      <c r="C824" s="127"/>
      <c r="D824" s="166"/>
    </row>
    <row r="825" spans="3:4" s="185" customFormat="1" ht="12">
      <c r="C825" s="127"/>
      <c r="D825" s="166"/>
    </row>
    <row r="826" spans="3:4" s="185" customFormat="1" ht="12">
      <c r="C826" s="127"/>
      <c r="D826" s="166"/>
    </row>
    <row r="827" spans="3:4" s="185" customFormat="1" ht="12">
      <c r="C827" s="127"/>
      <c r="D827" s="166"/>
    </row>
    <row r="828" spans="3:4" s="185" customFormat="1" ht="12">
      <c r="C828" s="127"/>
      <c r="D828" s="166"/>
    </row>
    <row r="829" spans="3:4" s="185" customFormat="1" ht="12">
      <c r="C829" s="127"/>
      <c r="D829" s="166"/>
    </row>
    <row r="830" spans="3:4" s="185" customFormat="1" ht="12">
      <c r="C830" s="127"/>
      <c r="D830" s="166"/>
    </row>
    <row r="831" spans="3:4" s="185" customFormat="1" ht="12">
      <c r="C831" s="127"/>
      <c r="D831" s="166"/>
    </row>
    <row r="832" spans="3:4" s="185" customFormat="1" ht="12">
      <c r="C832" s="127"/>
      <c r="D832" s="166"/>
    </row>
    <row r="833" spans="3:4" s="185" customFormat="1" ht="12">
      <c r="C833" s="127"/>
      <c r="D833" s="166"/>
    </row>
    <row r="834" spans="3:4" s="185" customFormat="1" ht="12">
      <c r="C834" s="127"/>
      <c r="D834" s="166"/>
    </row>
    <row r="835" spans="3:4" s="185" customFormat="1" ht="12">
      <c r="C835" s="127"/>
      <c r="D835" s="166"/>
    </row>
    <row r="836" spans="3:4" s="185" customFormat="1" ht="12">
      <c r="C836" s="127"/>
      <c r="D836" s="166"/>
    </row>
    <row r="837" spans="3:4" s="185" customFormat="1" ht="12">
      <c r="C837" s="127"/>
      <c r="D837" s="166"/>
    </row>
    <row r="838" spans="3:4" s="185" customFormat="1" ht="12">
      <c r="C838" s="127"/>
      <c r="D838" s="166"/>
    </row>
    <row r="839" spans="3:4" s="185" customFormat="1" ht="12">
      <c r="C839" s="127"/>
      <c r="D839" s="166"/>
    </row>
    <row r="840" spans="3:4" s="185" customFormat="1" ht="12">
      <c r="C840" s="127"/>
      <c r="D840" s="166"/>
    </row>
    <row r="841" spans="3:4" s="185" customFormat="1" ht="12">
      <c r="C841" s="127"/>
      <c r="D841" s="166"/>
    </row>
    <row r="842" spans="3:4" s="185" customFormat="1" ht="12">
      <c r="C842" s="127"/>
      <c r="D842" s="166"/>
    </row>
    <row r="843" spans="3:4" s="185" customFormat="1" ht="12">
      <c r="C843" s="127"/>
      <c r="D843" s="166"/>
    </row>
    <row r="844" spans="3:4" s="185" customFormat="1" ht="12">
      <c r="C844" s="127"/>
      <c r="D844" s="166"/>
    </row>
    <row r="845" spans="3:4" s="185" customFormat="1" ht="12">
      <c r="C845" s="127"/>
      <c r="D845" s="166"/>
    </row>
    <row r="846" spans="3:4" s="185" customFormat="1" ht="12">
      <c r="C846" s="127"/>
      <c r="D846" s="166"/>
    </row>
    <row r="847" spans="3:4" s="185" customFormat="1" ht="12">
      <c r="C847" s="127"/>
      <c r="D847" s="166"/>
    </row>
    <row r="848" spans="3:4" s="185" customFormat="1" ht="12">
      <c r="C848" s="127"/>
      <c r="D848" s="166"/>
    </row>
    <row r="849" spans="3:4" s="185" customFormat="1" ht="12">
      <c r="C849" s="127"/>
      <c r="D849" s="166"/>
    </row>
    <row r="850" spans="3:4" s="185" customFormat="1" ht="12">
      <c r="C850" s="127"/>
      <c r="D850" s="166"/>
    </row>
    <row r="851" spans="3:4" s="185" customFormat="1" ht="12">
      <c r="C851" s="127"/>
      <c r="D851" s="166"/>
    </row>
    <row r="852" spans="3:4" s="185" customFormat="1" ht="12">
      <c r="C852" s="127"/>
      <c r="D852" s="166"/>
    </row>
    <row r="853" spans="3:4" s="185" customFormat="1" ht="12">
      <c r="C853" s="127"/>
      <c r="D853" s="166"/>
    </row>
    <row r="854" spans="3:4" s="185" customFormat="1" ht="12">
      <c r="C854" s="127"/>
      <c r="D854" s="166"/>
    </row>
    <row r="855" spans="3:4" s="185" customFormat="1" ht="12">
      <c r="C855" s="127"/>
      <c r="D855" s="166"/>
    </row>
    <row r="856" spans="3:4" s="185" customFormat="1" ht="12">
      <c r="C856" s="127"/>
      <c r="D856" s="166"/>
    </row>
    <row r="857" spans="3:4" s="185" customFormat="1" ht="12">
      <c r="C857" s="127"/>
      <c r="D857" s="166"/>
    </row>
    <row r="858" spans="3:4" s="185" customFormat="1" ht="12">
      <c r="C858" s="127"/>
      <c r="D858" s="166"/>
    </row>
    <row r="859" spans="3:4" s="185" customFormat="1" ht="12">
      <c r="C859" s="127"/>
      <c r="D859" s="166"/>
    </row>
    <row r="860" spans="3:4" s="185" customFormat="1" ht="12">
      <c r="C860" s="127"/>
      <c r="D860" s="166"/>
    </row>
    <row r="861" spans="3:4" s="185" customFormat="1" ht="12">
      <c r="C861" s="127"/>
      <c r="D861" s="166"/>
    </row>
    <row r="862" spans="3:4" s="185" customFormat="1" ht="12">
      <c r="C862" s="127"/>
      <c r="D862" s="166"/>
    </row>
    <row r="863" spans="3:4" s="185" customFormat="1" ht="12">
      <c r="C863" s="127"/>
      <c r="D863" s="166"/>
    </row>
    <row r="864" spans="3:4" s="185" customFormat="1" ht="12">
      <c r="C864" s="127"/>
      <c r="D864" s="166"/>
    </row>
    <row r="865" spans="3:4" s="185" customFormat="1" ht="12">
      <c r="C865" s="127"/>
      <c r="D865" s="166"/>
    </row>
    <row r="866" spans="3:4" s="185" customFormat="1" ht="12">
      <c r="C866" s="127"/>
      <c r="D866" s="166"/>
    </row>
    <row r="867" spans="3:4" s="185" customFormat="1" ht="12">
      <c r="C867" s="127"/>
      <c r="D867" s="166"/>
    </row>
    <row r="868" spans="3:4" s="185" customFormat="1" ht="12">
      <c r="C868" s="127"/>
      <c r="D868" s="166"/>
    </row>
    <row r="869" spans="3:4" s="185" customFormat="1" ht="12">
      <c r="C869" s="127"/>
      <c r="D869" s="166"/>
    </row>
    <row r="870" spans="3:4" s="185" customFormat="1" ht="12">
      <c r="C870" s="127"/>
      <c r="D870" s="166"/>
    </row>
    <row r="871" spans="3:4" s="185" customFormat="1" ht="12">
      <c r="C871" s="127"/>
      <c r="D871" s="166"/>
    </row>
    <row r="872" spans="3:4" s="185" customFormat="1" ht="12">
      <c r="C872" s="127"/>
      <c r="D872" s="166"/>
    </row>
    <row r="873" spans="3:4" s="185" customFormat="1" ht="12">
      <c r="C873" s="127"/>
      <c r="D873" s="166"/>
    </row>
    <row r="874" spans="3:4" s="185" customFormat="1" ht="12">
      <c r="C874" s="127"/>
      <c r="D874" s="166"/>
    </row>
    <row r="875" spans="3:4" s="185" customFormat="1" ht="12">
      <c r="C875" s="127"/>
      <c r="D875" s="166"/>
    </row>
    <row r="876" spans="3:4" s="185" customFormat="1" ht="12">
      <c r="C876" s="127"/>
      <c r="D876" s="166"/>
    </row>
    <row r="877" spans="3:4" s="185" customFormat="1" ht="12">
      <c r="C877" s="127"/>
      <c r="D877" s="166"/>
    </row>
    <row r="878" spans="3:4" s="185" customFormat="1" ht="12">
      <c r="C878" s="127"/>
      <c r="D878" s="166"/>
    </row>
    <row r="879" spans="3:4" s="185" customFormat="1" ht="12">
      <c r="C879" s="127"/>
      <c r="D879" s="166"/>
    </row>
    <row r="880" spans="3:4" s="185" customFormat="1" ht="12">
      <c r="C880" s="127"/>
      <c r="D880" s="166"/>
    </row>
    <row r="881" spans="3:4" s="185" customFormat="1" ht="12">
      <c r="C881" s="127"/>
      <c r="D881" s="166"/>
    </row>
    <row r="882" spans="3:4" s="185" customFormat="1" ht="12">
      <c r="C882" s="127"/>
      <c r="D882" s="166"/>
    </row>
    <row r="883" spans="3:4" s="185" customFormat="1" ht="12">
      <c r="C883" s="127"/>
      <c r="D883" s="166"/>
    </row>
    <row r="884" spans="3:4" s="185" customFormat="1" ht="12">
      <c r="C884" s="127"/>
      <c r="D884" s="166"/>
    </row>
    <row r="885" spans="3:4" s="185" customFormat="1" ht="12">
      <c r="C885" s="127"/>
      <c r="D885" s="166"/>
    </row>
    <row r="886" spans="3:4" s="185" customFormat="1" ht="12">
      <c r="C886" s="127"/>
      <c r="D886" s="166"/>
    </row>
    <row r="887" spans="3:4" s="185" customFormat="1" ht="12">
      <c r="C887" s="127"/>
      <c r="D887" s="166"/>
    </row>
    <row r="888" spans="3:4" s="185" customFormat="1" ht="12">
      <c r="C888" s="127"/>
      <c r="D888" s="166"/>
    </row>
    <row r="889" spans="3:4" s="185" customFormat="1" ht="12">
      <c r="C889" s="127"/>
      <c r="D889" s="166"/>
    </row>
    <row r="890" spans="3:4" s="185" customFormat="1" ht="12">
      <c r="C890" s="127"/>
      <c r="D890" s="166"/>
    </row>
    <row r="891" spans="3:4" s="185" customFormat="1" ht="12">
      <c r="C891" s="127"/>
      <c r="D891" s="166"/>
    </row>
    <row r="892" spans="3:4" s="185" customFormat="1" ht="12">
      <c r="C892" s="127"/>
      <c r="D892" s="166"/>
    </row>
    <row r="893" spans="3:4" s="185" customFormat="1" ht="12">
      <c r="C893" s="127"/>
      <c r="D893" s="166"/>
    </row>
    <row r="894" spans="3:4" s="185" customFormat="1" ht="12">
      <c r="C894" s="127"/>
      <c r="D894" s="166"/>
    </row>
    <row r="895" spans="3:4" s="185" customFormat="1" ht="12">
      <c r="C895" s="127"/>
      <c r="D895" s="166"/>
    </row>
    <row r="896" spans="3:4" s="185" customFormat="1" ht="12">
      <c r="C896" s="127"/>
      <c r="D896" s="166"/>
    </row>
    <row r="897" spans="3:4" s="185" customFormat="1" ht="12">
      <c r="C897" s="127"/>
      <c r="D897" s="166"/>
    </row>
    <row r="898" spans="3:4" s="185" customFormat="1" ht="12">
      <c r="C898" s="127"/>
      <c r="D898" s="166"/>
    </row>
    <row r="899" spans="3:4" s="185" customFormat="1" ht="12">
      <c r="C899" s="127"/>
      <c r="D899" s="166"/>
    </row>
    <row r="900" spans="3:4" s="185" customFormat="1" ht="12">
      <c r="C900" s="127"/>
      <c r="D900" s="166"/>
    </row>
    <row r="901" spans="3:4" s="185" customFormat="1" ht="12">
      <c r="C901" s="127"/>
      <c r="D901" s="166"/>
    </row>
    <row r="902" spans="3:4" s="185" customFormat="1" ht="12">
      <c r="C902" s="127"/>
      <c r="D902" s="166"/>
    </row>
    <row r="903" spans="3:4" s="185" customFormat="1" ht="12">
      <c r="C903" s="127"/>
      <c r="D903" s="166"/>
    </row>
    <row r="904" spans="3:4" s="185" customFormat="1" ht="12">
      <c r="C904" s="127"/>
      <c r="D904" s="166"/>
    </row>
    <row r="905" spans="3:4" s="185" customFormat="1" ht="12">
      <c r="C905" s="127"/>
      <c r="D905" s="166"/>
    </row>
    <row r="906" spans="3:4" s="185" customFormat="1" ht="12">
      <c r="C906" s="127"/>
      <c r="D906" s="166"/>
    </row>
    <row r="907" spans="3:4" s="185" customFormat="1" ht="12">
      <c r="C907" s="127"/>
      <c r="D907" s="166"/>
    </row>
    <row r="908" spans="3:4" s="185" customFormat="1" ht="12">
      <c r="C908" s="127"/>
      <c r="D908" s="166"/>
    </row>
    <row r="909" spans="3:4" s="185" customFormat="1" ht="12">
      <c r="C909" s="127"/>
      <c r="D909" s="166"/>
    </row>
    <row r="910" spans="3:4" s="185" customFormat="1" ht="12">
      <c r="C910" s="127"/>
      <c r="D910" s="166"/>
    </row>
    <row r="911" spans="3:4" s="185" customFormat="1" ht="12">
      <c r="C911" s="127"/>
      <c r="D911" s="166"/>
    </row>
    <row r="912" spans="3:4" s="185" customFormat="1" ht="12">
      <c r="C912" s="127"/>
      <c r="D912" s="166"/>
    </row>
    <row r="913" spans="3:4" s="185" customFormat="1" ht="12">
      <c r="C913" s="127"/>
      <c r="D913" s="166"/>
    </row>
    <row r="914" spans="3:4" s="185" customFormat="1" ht="12">
      <c r="C914" s="127"/>
      <c r="D914" s="166"/>
    </row>
    <row r="915" spans="3:4" s="185" customFormat="1" ht="12">
      <c r="C915" s="127"/>
      <c r="D915" s="166"/>
    </row>
    <row r="916" spans="3:4" s="185" customFormat="1" ht="12">
      <c r="C916" s="127"/>
      <c r="D916" s="166"/>
    </row>
    <row r="917" spans="3:4" s="185" customFormat="1" ht="12">
      <c r="C917" s="127"/>
      <c r="D917" s="166"/>
    </row>
    <row r="918" spans="3:4" s="185" customFormat="1" ht="12">
      <c r="C918" s="127"/>
      <c r="D918" s="166"/>
    </row>
    <row r="919" spans="3:4" s="185" customFormat="1" ht="12">
      <c r="C919" s="127"/>
      <c r="D919" s="166"/>
    </row>
    <row r="920" spans="3:4" s="185" customFormat="1" ht="12">
      <c r="C920" s="127"/>
      <c r="D920" s="166"/>
    </row>
    <row r="921" spans="3:4" s="185" customFormat="1" ht="12">
      <c r="C921" s="127"/>
      <c r="D921" s="166"/>
    </row>
    <row r="922" spans="3:4" s="185" customFormat="1" ht="12">
      <c r="C922" s="127"/>
      <c r="D922" s="166"/>
    </row>
    <row r="923" spans="3:4" s="185" customFormat="1" ht="12">
      <c r="C923" s="127"/>
      <c r="D923" s="166"/>
    </row>
    <row r="924" spans="3:4" s="185" customFormat="1" ht="12">
      <c r="C924" s="127"/>
      <c r="D924" s="166"/>
    </row>
    <row r="925" spans="3:4" s="185" customFormat="1" ht="12">
      <c r="C925" s="127"/>
      <c r="D925" s="166"/>
    </row>
    <row r="926" spans="3:4" s="185" customFormat="1" ht="12">
      <c r="C926" s="127"/>
      <c r="D926" s="166"/>
    </row>
    <row r="927" spans="3:4" s="185" customFormat="1" ht="12">
      <c r="C927" s="127"/>
      <c r="D927" s="166"/>
    </row>
    <row r="928" spans="3:4" s="185" customFormat="1" ht="12">
      <c r="C928" s="127"/>
      <c r="D928" s="166"/>
    </row>
    <row r="929" spans="3:4" s="185" customFormat="1" ht="12">
      <c r="C929" s="127"/>
      <c r="D929" s="166"/>
    </row>
    <row r="930" spans="3:4" s="185" customFormat="1" ht="12">
      <c r="C930" s="127"/>
      <c r="D930" s="166"/>
    </row>
    <row r="931" spans="3:4" s="185" customFormat="1" ht="12">
      <c r="C931" s="127"/>
      <c r="D931" s="166"/>
    </row>
    <row r="932" spans="3:4" s="185" customFormat="1" ht="12">
      <c r="C932" s="127"/>
      <c r="D932" s="166"/>
    </row>
    <row r="933" spans="3:4" s="185" customFormat="1" ht="12">
      <c r="C933" s="127"/>
      <c r="D933" s="166"/>
    </row>
    <row r="934" spans="3:4" s="185" customFormat="1" ht="12">
      <c r="C934" s="127"/>
      <c r="D934" s="166"/>
    </row>
    <row r="935" spans="3:4" s="185" customFormat="1" ht="12">
      <c r="C935" s="127"/>
      <c r="D935" s="166"/>
    </row>
    <row r="936" spans="3:4" s="185" customFormat="1" ht="12">
      <c r="C936" s="127"/>
      <c r="D936" s="166"/>
    </row>
    <row r="937" spans="3:4" s="185" customFormat="1" ht="12">
      <c r="C937" s="127"/>
      <c r="D937" s="166"/>
    </row>
    <row r="938" spans="3:4" s="185" customFormat="1" ht="12">
      <c r="C938" s="127"/>
      <c r="D938" s="166"/>
    </row>
    <row r="939" spans="3:4" s="185" customFormat="1" ht="12">
      <c r="C939" s="127"/>
      <c r="D939" s="166"/>
    </row>
    <row r="940" spans="3:4" s="185" customFormat="1" ht="12">
      <c r="C940" s="127"/>
      <c r="D940" s="166"/>
    </row>
    <row r="941" spans="3:4" s="185" customFormat="1" ht="12">
      <c r="C941" s="127"/>
      <c r="D941" s="166"/>
    </row>
    <row r="942" spans="3:4" s="185" customFormat="1" ht="12">
      <c r="C942" s="127"/>
      <c r="D942" s="166"/>
    </row>
    <row r="943" spans="3:4" s="185" customFormat="1" ht="12">
      <c r="C943" s="127"/>
      <c r="D943" s="166"/>
    </row>
    <row r="944" spans="3:4" s="185" customFormat="1" ht="12">
      <c r="C944" s="127"/>
      <c r="D944" s="166"/>
    </row>
    <row r="945" spans="3:4" s="185" customFormat="1" ht="12">
      <c r="C945" s="127"/>
      <c r="D945" s="166"/>
    </row>
    <row r="946" spans="3:4" s="185" customFormat="1" ht="12">
      <c r="C946" s="127"/>
      <c r="D946" s="166"/>
    </row>
    <row r="947" spans="3:4" s="185" customFormat="1" ht="12">
      <c r="C947" s="127"/>
      <c r="D947" s="166"/>
    </row>
    <row r="948" spans="3:4" s="185" customFormat="1" ht="12">
      <c r="C948" s="127"/>
      <c r="D948" s="166"/>
    </row>
    <row r="949" spans="3:4" s="185" customFormat="1" ht="12">
      <c r="C949" s="127"/>
      <c r="D949" s="166"/>
    </row>
    <row r="950" spans="3:4" s="185" customFormat="1" ht="12">
      <c r="C950" s="127"/>
      <c r="D950" s="166"/>
    </row>
    <row r="951" spans="3:4" s="185" customFormat="1" ht="12">
      <c r="C951" s="127"/>
      <c r="D951" s="166"/>
    </row>
    <row r="952" spans="3:4" s="185" customFormat="1" ht="12">
      <c r="C952" s="127"/>
      <c r="D952" s="166"/>
    </row>
    <row r="953" spans="3:4" s="185" customFormat="1" ht="12">
      <c r="C953" s="127"/>
      <c r="D953" s="166"/>
    </row>
    <row r="954" spans="3:4" s="185" customFormat="1" ht="12">
      <c r="C954" s="127"/>
      <c r="D954" s="166"/>
    </row>
    <row r="955" spans="3:4" s="185" customFormat="1" ht="12">
      <c r="C955" s="127"/>
      <c r="D955" s="166"/>
    </row>
    <row r="956" spans="3:4" s="185" customFormat="1" ht="12">
      <c r="C956" s="127"/>
      <c r="D956" s="166"/>
    </row>
    <row r="957" spans="3:4" s="185" customFormat="1" ht="12">
      <c r="C957" s="127"/>
      <c r="D957" s="166"/>
    </row>
    <row r="958" spans="3:4" s="185" customFormat="1" ht="12">
      <c r="C958" s="127"/>
      <c r="D958" s="166"/>
    </row>
    <row r="959" spans="3:4" s="185" customFormat="1" ht="12">
      <c r="C959" s="127"/>
      <c r="D959" s="166"/>
    </row>
    <row r="960" spans="3:4" s="185" customFormat="1" ht="12">
      <c r="C960" s="127"/>
      <c r="D960" s="166"/>
    </row>
    <row r="961" spans="3:4" s="185" customFormat="1" ht="12">
      <c r="C961" s="127"/>
      <c r="D961" s="166"/>
    </row>
    <row r="962" spans="3:4" s="185" customFormat="1" ht="12">
      <c r="C962" s="127"/>
      <c r="D962" s="166"/>
    </row>
    <row r="963" spans="3:4" s="185" customFormat="1" ht="12">
      <c r="C963" s="127"/>
      <c r="D963" s="166"/>
    </row>
    <row r="964" spans="3:4" s="185" customFormat="1" ht="12">
      <c r="C964" s="127"/>
      <c r="D964" s="166"/>
    </row>
    <row r="965" spans="3:4" s="185" customFormat="1" ht="12">
      <c r="C965" s="127"/>
      <c r="D965" s="166"/>
    </row>
    <row r="966" spans="3:4" s="185" customFormat="1" ht="12">
      <c r="C966" s="127"/>
      <c r="D966" s="166"/>
    </row>
    <row r="967" spans="3:4" s="185" customFormat="1" ht="12">
      <c r="C967" s="127"/>
      <c r="D967" s="166"/>
    </row>
    <row r="968" spans="3:4" s="185" customFormat="1" ht="12">
      <c r="C968" s="127"/>
      <c r="D968" s="166"/>
    </row>
    <row r="969" spans="3:4" s="185" customFormat="1" ht="12">
      <c r="C969" s="127"/>
      <c r="D969" s="166"/>
    </row>
    <row r="970" spans="3:4" s="185" customFormat="1" ht="12">
      <c r="C970" s="127"/>
      <c r="D970" s="166"/>
    </row>
    <row r="971" spans="3:4" s="185" customFormat="1" ht="12">
      <c r="C971" s="127"/>
      <c r="D971" s="166"/>
    </row>
    <row r="972" spans="3:4" s="185" customFormat="1" ht="12">
      <c r="C972" s="127"/>
      <c r="D972" s="166"/>
    </row>
    <row r="973" spans="3:4" s="185" customFormat="1" ht="12">
      <c r="C973" s="127"/>
      <c r="D973" s="166"/>
    </row>
    <row r="974" spans="3:4" s="185" customFormat="1" ht="12">
      <c r="C974" s="127"/>
      <c r="D974" s="166"/>
    </row>
    <row r="975" spans="3:4" s="185" customFormat="1" ht="12">
      <c r="C975" s="127"/>
      <c r="D975" s="166"/>
    </row>
    <row r="976" spans="3:4" s="185" customFormat="1" ht="12">
      <c r="C976" s="127"/>
      <c r="D976" s="166"/>
    </row>
    <row r="977" spans="3:4" s="185" customFormat="1" ht="12">
      <c r="C977" s="127"/>
      <c r="D977" s="166"/>
    </row>
    <row r="978" spans="3:4" s="185" customFormat="1" ht="12">
      <c r="C978" s="127"/>
      <c r="D978" s="166"/>
    </row>
    <row r="979" spans="3:4" s="185" customFormat="1" ht="12">
      <c r="C979" s="127"/>
      <c r="D979" s="166"/>
    </row>
    <row r="980" spans="3:4" s="185" customFormat="1" ht="12">
      <c r="C980" s="127"/>
      <c r="D980" s="166"/>
    </row>
    <row r="981" spans="3:4" s="185" customFormat="1" ht="12">
      <c r="C981" s="127"/>
      <c r="D981" s="166"/>
    </row>
    <row r="982" spans="3:4" s="185" customFormat="1" ht="12">
      <c r="C982" s="127"/>
      <c r="D982" s="166"/>
    </row>
    <row r="983" spans="3:4" s="185" customFormat="1" ht="12">
      <c r="C983" s="127"/>
      <c r="D983" s="166"/>
    </row>
    <row r="984" spans="3:4" s="185" customFormat="1" ht="12">
      <c r="C984" s="127"/>
      <c r="D984" s="166"/>
    </row>
    <row r="985" spans="3:4" s="185" customFormat="1" ht="12">
      <c r="C985" s="127"/>
      <c r="D985" s="166"/>
    </row>
    <row r="986" spans="3:4" s="185" customFormat="1" ht="12">
      <c r="C986" s="127"/>
      <c r="D986" s="166"/>
    </row>
    <row r="987" spans="3:4" s="185" customFormat="1" ht="12">
      <c r="C987" s="127"/>
      <c r="D987" s="166"/>
    </row>
    <row r="988" spans="3:4" s="185" customFormat="1" ht="12">
      <c r="C988" s="127"/>
      <c r="D988" s="166"/>
    </row>
    <row r="989" spans="3:4" s="185" customFormat="1" ht="12">
      <c r="C989" s="127"/>
      <c r="D989" s="166"/>
    </row>
    <row r="990" spans="3:4" s="185" customFormat="1" ht="12">
      <c r="C990" s="127"/>
      <c r="D990" s="166"/>
    </row>
    <row r="991" spans="3:4" s="185" customFormat="1" ht="12">
      <c r="C991" s="127"/>
      <c r="D991" s="166"/>
    </row>
    <row r="992" spans="3:4" s="185" customFormat="1" ht="12">
      <c r="C992" s="127"/>
      <c r="D992" s="166"/>
    </row>
    <row r="993" spans="3:4" s="185" customFormat="1" ht="12">
      <c r="C993" s="127"/>
      <c r="D993" s="166"/>
    </row>
    <row r="994" spans="3:4" s="185" customFormat="1" ht="12">
      <c r="C994" s="127"/>
      <c r="D994" s="166"/>
    </row>
    <row r="995" spans="3:4" s="185" customFormat="1" ht="12">
      <c r="C995" s="127"/>
      <c r="D995" s="166"/>
    </row>
    <row r="996" spans="3:4" s="185" customFormat="1" ht="12">
      <c r="C996" s="127"/>
      <c r="D996" s="166"/>
    </row>
    <row r="997" spans="3:4" s="185" customFormat="1" ht="12">
      <c r="C997" s="127"/>
      <c r="D997" s="166"/>
    </row>
    <row r="998" spans="3:4" s="185" customFormat="1" ht="12">
      <c r="C998" s="127"/>
      <c r="D998" s="166"/>
    </row>
    <row r="999" spans="3:4" s="185" customFormat="1" ht="12">
      <c r="C999" s="127"/>
      <c r="D999" s="166"/>
    </row>
    <row r="1000" spans="3:4" s="185" customFormat="1" ht="12">
      <c r="C1000" s="127"/>
      <c r="D1000" s="166"/>
    </row>
    <row r="1001" spans="3:4" s="185" customFormat="1" ht="12">
      <c r="C1001" s="127"/>
      <c r="D1001" s="166"/>
    </row>
    <row r="1002" spans="3:4" s="185" customFormat="1" ht="12">
      <c r="C1002" s="127"/>
      <c r="D1002" s="166"/>
    </row>
    <row r="1003" spans="3:4" s="185" customFormat="1" ht="12">
      <c r="C1003" s="127"/>
      <c r="D1003" s="166"/>
    </row>
    <row r="1004" spans="3:4" s="185" customFormat="1" ht="12">
      <c r="C1004" s="127"/>
      <c r="D1004" s="166"/>
    </row>
    <row r="1005" spans="3:4" s="185" customFormat="1" ht="12">
      <c r="C1005" s="127"/>
      <c r="D1005" s="166"/>
    </row>
    <row r="1006" spans="3:4" s="185" customFormat="1" ht="12">
      <c r="C1006" s="127"/>
      <c r="D1006" s="166"/>
    </row>
    <row r="1007" spans="3:4" s="185" customFormat="1" ht="12">
      <c r="C1007" s="127"/>
      <c r="D1007" s="166"/>
    </row>
    <row r="1008" spans="3:4" s="185" customFormat="1" ht="12">
      <c r="C1008" s="127"/>
      <c r="D1008" s="166"/>
    </row>
    <row r="1009" spans="3:4" s="185" customFormat="1" ht="12">
      <c r="C1009" s="127"/>
      <c r="D1009" s="166"/>
    </row>
    <row r="1010" spans="3:4" s="185" customFormat="1" ht="12">
      <c r="C1010" s="127"/>
      <c r="D1010" s="166"/>
    </row>
    <row r="1011" spans="3:4" s="185" customFormat="1" ht="12">
      <c r="C1011" s="127"/>
      <c r="D1011" s="166"/>
    </row>
    <row r="1012" spans="3:4" s="185" customFormat="1" ht="12">
      <c r="C1012" s="127"/>
      <c r="D1012" s="166"/>
    </row>
    <row r="1013" spans="3:4" s="185" customFormat="1" ht="12">
      <c r="C1013" s="127"/>
      <c r="D1013" s="166"/>
    </row>
    <row r="1014" spans="3:4" s="185" customFormat="1" ht="12">
      <c r="C1014" s="127"/>
      <c r="D1014" s="166"/>
    </row>
    <row r="1015" spans="3:4" s="185" customFormat="1" ht="12">
      <c r="C1015" s="127"/>
      <c r="D1015" s="166"/>
    </row>
    <row r="1016" spans="3:4" s="185" customFormat="1" ht="12">
      <c r="C1016" s="127"/>
      <c r="D1016" s="166"/>
    </row>
    <row r="1017" spans="3:4" s="185" customFormat="1" ht="12">
      <c r="C1017" s="127"/>
      <c r="D1017" s="166"/>
    </row>
    <row r="1018" spans="3:4" s="185" customFormat="1" ht="12">
      <c r="C1018" s="127"/>
      <c r="D1018" s="166"/>
    </row>
    <row r="1019" spans="3:4" s="185" customFormat="1" ht="12">
      <c r="C1019" s="127"/>
      <c r="D1019" s="166"/>
    </row>
    <row r="1020" spans="3:4" s="185" customFormat="1" ht="12">
      <c r="C1020" s="127"/>
      <c r="D1020" s="166"/>
    </row>
    <row r="1021" spans="3:4" s="185" customFormat="1" ht="12">
      <c r="C1021" s="127"/>
      <c r="D1021" s="166"/>
    </row>
    <row r="1022" spans="3:4" s="185" customFormat="1" ht="12">
      <c r="C1022" s="127"/>
      <c r="D1022" s="166"/>
    </row>
    <row r="1023" spans="3:4" s="185" customFormat="1" ht="12">
      <c r="C1023" s="127"/>
      <c r="D1023" s="166"/>
    </row>
    <row r="1024" spans="3:4" s="185" customFormat="1" ht="12">
      <c r="C1024" s="127"/>
      <c r="D1024" s="166"/>
    </row>
    <row r="1025" spans="3:4" s="185" customFormat="1" ht="12">
      <c r="C1025" s="127"/>
      <c r="D1025" s="166"/>
    </row>
    <row r="1026" spans="3:4" s="185" customFormat="1" ht="12">
      <c r="C1026" s="127"/>
      <c r="D1026" s="166"/>
    </row>
    <row r="1027" spans="3:4" s="185" customFormat="1" ht="12">
      <c r="C1027" s="127"/>
      <c r="D1027" s="166"/>
    </row>
    <row r="1028" spans="3:4" s="185" customFormat="1" ht="12">
      <c r="C1028" s="127"/>
      <c r="D1028" s="166"/>
    </row>
    <row r="1029" spans="3:4" s="185" customFormat="1" ht="12">
      <c r="C1029" s="127"/>
      <c r="D1029" s="166"/>
    </row>
    <row r="1030" spans="3:4" s="185" customFormat="1" ht="12">
      <c r="C1030" s="127"/>
      <c r="D1030" s="166"/>
    </row>
    <row r="1031" spans="3:4" s="185" customFormat="1" ht="12">
      <c r="C1031" s="127"/>
      <c r="D1031" s="166"/>
    </row>
    <row r="1032" spans="3:4" s="185" customFormat="1" ht="12">
      <c r="C1032" s="127"/>
      <c r="D1032" s="166"/>
    </row>
    <row r="1033" spans="3:4" s="185" customFormat="1" ht="12">
      <c r="C1033" s="127"/>
      <c r="D1033" s="166"/>
    </row>
    <row r="1034" spans="3:4" s="185" customFormat="1" ht="12">
      <c r="C1034" s="127"/>
      <c r="D1034" s="166"/>
    </row>
    <row r="1035" spans="3:4" s="185" customFormat="1" ht="12">
      <c r="C1035" s="127"/>
      <c r="D1035" s="166"/>
    </row>
    <row r="1036" spans="3:4" s="185" customFormat="1" ht="12">
      <c r="C1036" s="127"/>
      <c r="D1036" s="166"/>
    </row>
    <row r="1037" spans="3:4" s="185" customFormat="1" ht="12">
      <c r="C1037" s="127"/>
      <c r="D1037" s="166"/>
    </row>
    <row r="1038" spans="3:4" s="185" customFormat="1" ht="12">
      <c r="C1038" s="127"/>
      <c r="D1038" s="166"/>
    </row>
    <row r="1039" spans="3:4" s="185" customFormat="1" ht="12">
      <c r="C1039" s="127"/>
      <c r="D1039" s="166"/>
    </row>
    <row r="1040" spans="3:4" s="185" customFormat="1" ht="12">
      <c r="C1040" s="127"/>
      <c r="D1040" s="166"/>
    </row>
    <row r="1041" spans="3:4" s="185" customFormat="1" ht="12">
      <c r="C1041" s="127"/>
      <c r="D1041" s="166"/>
    </row>
    <row r="1042" spans="3:4" s="185" customFormat="1" ht="12">
      <c r="C1042" s="127"/>
      <c r="D1042" s="166"/>
    </row>
    <row r="1043" spans="3:4" s="185" customFormat="1" ht="12">
      <c r="C1043" s="127"/>
      <c r="D1043" s="166"/>
    </row>
    <row r="1044" spans="3:4" s="185" customFormat="1" ht="12">
      <c r="C1044" s="127"/>
      <c r="D1044" s="166"/>
    </row>
    <row r="1045" spans="3:4" s="185" customFormat="1" ht="12">
      <c r="C1045" s="127"/>
      <c r="D1045" s="166"/>
    </row>
    <row r="1046" spans="3:4" s="185" customFormat="1" ht="12">
      <c r="C1046" s="127"/>
      <c r="D1046" s="166"/>
    </row>
    <row r="1047" spans="3:4" s="185" customFormat="1" ht="12">
      <c r="C1047" s="127"/>
      <c r="D1047" s="166"/>
    </row>
    <row r="1048" spans="3:4" s="185" customFormat="1" ht="12">
      <c r="C1048" s="127"/>
      <c r="D1048" s="166"/>
    </row>
    <row r="1049" spans="3:4" s="185" customFormat="1" ht="12">
      <c r="C1049" s="127"/>
      <c r="D1049" s="166"/>
    </row>
    <row r="1050" spans="3:4" s="185" customFormat="1" ht="12">
      <c r="C1050" s="127"/>
      <c r="D1050" s="166"/>
    </row>
    <row r="1051" spans="3:4" s="185" customFormat="1" ht="12">
      <c r="C1051" s="127"/>
      <c r="D1051" s="166"/>
    </row>
    <row r="1052" spans="3:4" s="185" customFormat="1" ht="12">
      <c r="C1052" s="127"/>
      <c r="D1052" s="166"/>
    </row>
    <row r="1053" spans="3:4" s="185" customFormat="1" ht="12">
      <c r="C1053" s="127"/>
      <c r="D1053" s="166"/>
    </row>
    <row r="1054" spans="3:4" s="185" customFormat="1" ht="12">
      <c r="C1054" s="127"/>
      <c r="D1054" s="166"/>
    </row>
    <row r="1055" spans="3:4" s="185" customFormat="1" ht="12">
      <c r="C1055" s="127"/>
      <c r="D1055" s="166"/>
    </row>
    <row r="1056" spans="3:4" s="185" customFormat="1" ht="12">
      <c r="C1056" s="127"/>
      <c r="D1056" s="166"/>
    </row>
    <row r="1057" spans="3:4" s="185" customFormat="1" ht="12">
      <c r="C1057" s="127"/>
      <c r="D1057" s="166"/>
    </row>
    <row r="1058" spans="3:4" s="185" customFormat="1" ht="12">
      <c r="C1058" s="127"/>
      <c r="D1058" s="166"/>
    </row>
    <row r="1059" spans="3:4" s="185" customFormat="1" ht="12">
      <c r="C1059" s="127"/>
      <c r="D1059" s="166"/>
    </row>
    <row r="1060" spans="3:4" s="185" customFormat="1" ht="12">
      <c r="C1060" s="127"/>
      <c r="D1060" s="166"/>
    </row>
    <row r="1061" spans="3:4" s="185" customFormat="1" ht="12">
      <c r="C1061" s="127"/>
      <c r="D1061" s="166"/>
    </row>
    <row r="1062" spans="3:4" s="185" customFormat="1" ht="12">
      <c r="C1062" s="127"/>
      <c r="D1062" s="166"/>
    </row>
    <row r="1063" spans="3:4" s="185" customFormat="1" ht="12">
      <c r="C1063" s="127"/>
      <c r="D1063" s="166"/>
    </row>
    <row r="1064" spans="3:4" s="185" customFormat="1" ht="12">
      <c r="C1064" s="127"/>
      <c r="D1064" s="166"/>
    </row>
    <row r="1065" spans="3:4" s="185" customFormat="1" ht="12">
      <c r="C1065" s="127"/>
      <c r="D1065" s="166"/>
    </row>
    <row r="1066" spans="3:4" s="185" customFormat="1" ht="12">
      <c r="C1066" s="127"/>
      <c r="D1066" s="166"/>
    </row>
    <row r="1067" spans="3:4" s="185" customFormat="1" ht="12">
      <c r="C1067" s="127"/>
      <c r="D1067" s="166"/>
    </row>
    <row r="1068" spans="3:4" s="185" customFormat="1" ht="12">
      <c r="C1068" s="127"/>
      <c r="D1068" s="166"/>
    </row>
    <row r="1069" spans="3:4" s="185" customFormat="1" ht="12">
      <c r="C1069" s="127"/>
      <c r="D1069" s="166"/>
    </row>
    <row r="1070" spans="3:4" s="185" customFormat="1" ht="12">
      <c r="C1070" s="127"/>
      <c r="D1070" s="166"/>
    </row>
    <row r="1071" spans="3:4" s="185" customFormat="1" ht="12">
      <c r="C1071" s="127"/>
      <c r="D1071" s="166"/>
    </row>
    <row r="1072" spans="3:4" s="185" customFormat="1" ht="12">
      <c r="C1072" s="127"/>
      <c r="D1072" s="166"/>
    </row>
    <row r="1073" spans="3:4" s="185" customFormat="1" ht="12">
      <c r="C1073" s="127"/>
      <c r="D1073" s="166"/>
    </row>
    <row r="1074" spans="3:4" s="185" customFormat="1" ht="12">
      <c r="C1074" s="127"/>
      <c r="D1074" s="166"/>
    </row>
    <row r="1075" spans="3:4" s="185" customFormat="1" ht="12">
      <c r="C1075" s="127"/>
      <c r="D1075" s="166"/>
    </row>
    <row r="1076" spans="3:4" s="185" customFormat="1" ht="12">
      <c r="C1076" s="127"/>
      <c r="D1076" s="166"/>
    </row>
    <row r="1077" spans="3:4" s="185" customFormat="1" ht="12">
      <c r="C1077" s="127"/>
      <c r="D1077" s="166"/>
    </row>
    <row r="1078" spans="3:4" s="185" customFormat="1" ht="12">
      <c r="C1078" s="127"/>
      <c r="D1078" s="166"/>
    </row>
    <row r="1079" spans="3:4" s="185" customFormat="1" ht="12">
      <c r="C1079" s="127"/>
      <c r="D1079" s="166"/>
    </row>
    <row r="1080" spans="3:4" s="185" customFormat="1" ht="12">
      <c r="C1080" s="127"/>
      <c r="D1080" s="166"/>
    </row>
    <row r="1081" spans="3:4" s="185" customFormat="1" ht="12">
      <c r="C1081" s="127"/>
      <c r="D1081" s="166"/>
    </row>
    <row r="1082" spans="3:4" s="185" customFormat="1" ht="12">
      <c r="C1082" s="127"/>
      <c r="D1082" s="166"/>
    </row>
    <row r="1083" spans="3:4" s="185" customFormat="1" ht="12">
      <c r="C1083" s="127"/>
      <c r="D1083" s="166"/>
    </row>
    <row r="1084" spans="3:4" s="185" customFormat="1" ht="12">
      <c r="C1084" s="127"/>
      <c r="D1084" s="166"/>
    </row>
    <row r="1085" spans="3:4" s="185" customFormat="1" ht="12">
      <c r="C1085" s="127"/>
      <c r="D1085" s="166"/>
    </row>
    <row r="1086" spans="3:4" s="185" customFormat="1" ht="12">
      <c r="C1086" s="127"/>
      <c r="D1086" s="166"/>
    </row>
    <row r="1087" spans="3:4" s="185" customFormat="1" ht="12">
      <c r="C1087" s="127"/>
      <c r="D1087" s="166"/>
    </row>
    <row r="1088" spans="3:4" s="185" customFormat="1" ht="12">
      <c r="C1088" s="127"/>
      <c r="D1088" s="166"/>
    </row>
    <row r="1089" spans="3:4" s="185" customFormat="1" ht="12">
      <c r="C1089" s="127"/>
      <c r="D1089" s="166"/>
    </row>
    <row r="1090" spans="3:4" s="185" customFormat="1" ht="12">
      <c r="C1090" s="127"/>
      <c r="D1090" s="166"/>
    </row>
    <row r="1091" spans="3:4" s="185" customFormat="1" ht="12">
      <c r="C1091" s="127"/>
      <c r="D1091" s="166"/>
    </row>
    <row r="1092" spans="3:4" s="185" customFormat="1" ht="12">
      <c r="C1092" s="127"/>
      <c r="D1092" s="166"/>
    </row>
    <row r="1093" spans="3:4" s="185" customFormat="1" ht="12">
      <c r="C1093" s="127"/>
      <c r="D1093" s="166"/>
    </row>
    <row r="1094" spans="3:4" s="185" customFormat="1" ht="12">
      <c r="C1094" s="127"/>
      <c r="D1094" s="166"/>
    </row>
    <row r="1095" spans="3:4" s="185" customFormat="1" ht="12">
      <c r="C1095" s="127"/>
      <c r="D1095" s="166"/>
    </row>
    <row r="1096" spans="3:4" s="185" customFormat="1" ht="12">
      <c r="C1096" s="127"/>
      <c r="D1096" s="166"/>
    </row>
    <row r="1097" spans="3:4" s="185" customFormat="1" ht="12">
      <c r="C1097" s="127"/>
      <c r="D1097" s="166"/>
    </row>
    <row r="1098" spans="3:4" s="185" customFormat="1" ht="12">
      <c r="C1098" s="127"/>
      <c r="D1098" s="166"/>
    </row>
    <row r="1099" spans="3:4" s="185" customFormat="1" ht="12">
      <c r="C1099" s="127"/>
      <c r="D1099" s="166"/>
    </row>
    <row r="1100" spans="3:4" s="185" customFormat="1" ht="12">
      <c r="C1100" s="127"/>
      <c r="D1100" s="166"/>
    </row>
    <row r="1101" spans="3:4" s="185" customFormat="1" ht="12">
      <c r="C1101" s="127"/>
      <c r="D1101" s="166"/>
    </row>
    <row r="1102" spans="3:4" s="185" customFormat="1" ht="12">
      <c r="C1102" s="127"/>
      <c r="D1102" s="166"/>
    </row>
    <row r="1103" spans="3:4" s="185" customFormat="1" ht="12">
      <c r="C1103" s="127"/>
      <c r="D1103" s="166"/>
    </row>
    <row r="1104" spans="3:4" s="185" customFormat="1" ht="12">
      <c r="C1104" s="127"/>
      <c r="D1104" s="166"/>
    </row>
    <row r="1105" spans="3:4" s="185" customFormat="1" ht="12">
      <c r="C1105" s="127"/>
      <c r="D1105" s="166"/>
    </row>
    <row r="1106" spans="3:4" s="185" customFormat="1" ht="12">
      <c r="C1106" s="127"/>
      <c r="D1106" s="166"/>
    </row>
    <row r="1107" spans="3:4" s="185" customFormat="1" ht="12">
      <c r="C1107" s="127"/>
      <c r="D1107" s="166"/>
    </row>
    <row r="1108" spans="3:4" s="185" customFormat="1" ht="12">
      <c r="C1108" s="127"/>
      <c r="D1108" s="166"/>
    </row>
    <row r="1109" spans="3:4" s="185" customFormat="1" ht="12">
      <c r="C1109" s="127"/>
      <c r="D1109" s="166"/>
    </row>
    <row r="1110" spans="3:4" s="185" customFormat="1" ht="12">
      <c r="C1110" s="127"/>
      <c r="D1110" s="166"/>
    </row>
    <row r="1111" spans="3:4" s="185" customFormat="1" ht="12">
      <c r="C1111" s="127"/>
      <c r="D1111" s="166"/>
    </row>
    <row r="1112" spans="3:4" s="185" customFormat="1" ht="12">
      <c r="C1112" s="127"/>
      <c r="D1112" s="166"/>
    </row>
    <row r="1113" spans="3:4" s="185" customFormat="1" ht="12">
      <c r="C1113" s="127"/>
      <c r="D1113" s="166"/>
    </row>
    <row r="1114" spans="3:4" s="185" customFormat="1" ht="12">
      <c r="C1114" s="127"/>
      <c r="D1114" s="166"/>
    </row>
    <row r="1115" spans="3:4" s="185" customFormat="1" ht="12">
      <c r="C1115" s="127"/>
      <c r="D1115" s="166"/>
    </row>
    <row r="1116" spans="3:4" s="185" customFormat="1" ht="12">
      <c r="C1116" s="127"/>
      <c r="D1116" s="166"/>
    </row>
    <row r="1117" spans="3:4" s="185" customFormat="1" ht="12">
      <c r="C1117" s="127"/>
      <c r="D1117" s="166"/>
    </row>
    <row r="1118" spans="3:4" s="185" customFormat="1" ht="12">
      <c r="C1118" s="127"/>
      <c r="D1118" s="166"/>
    </row>
    <row r="1119" spans="3:4" s="185" customFormat="1" ht="12">
      <c r="C1119" s="127"/>
      <c r="D1119" s="166"/>
    </row>
    <row r="1120" spans="3:4" s="185" customFormat="1" ht="12">
      <c r="C1120" s="127"/>
      <c r="D1120" s="166"/>
    </row>
    <row r="1121" spans="3:4" s="185" customFormat="1" ht="12">
      <c r="C1121" s="127"/>
      <c r="D1121" s="166"/>
    </row>
    <row r="1122" spans="3:4" s="185" customFormat="1" ht="12">
      <c r="C1122" s="127"/>
      <c r="D1122" s="166"/>
    </row>
    <row r="1123" spans="3:4" s="185" customFormat="1" ht="12">
      <c r="C1123" s="127"/>
      <c r="D1123" s="166"/>
    </row>
    <row r="1124" spans="3:4" s="185" customFormat="1" ht="12">
      <c r="C1124" s="127"/>
      <c r="D1124" s="166"/>
    </row>
    <row r="1125" spans="3:4" s="185" customFormat="1" ht="12">
      <c r="C1125" s="127"/>
      <c r="D1125" s="166"/>
    </row>
    <row r="1126" spans="3:4" s="185" customFormat="1" ht="12">
      <c r="C1126" s="127"/>
      <c r="D1126" s="166"/>
    </row>
    <row r="1127" spans="3:4" s="185" customFormat="1" ht="12">
      <c r="C1127" s="127"/>
      <c r="D1127" s="166"/>
    </row>
    <row r="1128" spans="3:4" s="185" customFormat="1" ht="12">
      <c r="C1128" s="127"/>
      <c r="D1128" s="166"/>
    </row>
    <row r="1129" spans="3:4" s="185" customFormat="1" ht="12">
      <c r="C1129" s="127"/>
      <c r="D1129" s="166"/>
    </row>
    <row r="1130" spans="3:4" s="185" customFormat="1" ht="12">
      <c r="C1130" s="127"/>
      <c r="D1130" s="166"/>
    </row>
    <row r="1131" spans="3:4" s="185" customFormat="1" ht="12">
      <c r="C1131" s="127"/>
      <c r="D1131" s="166"/>
    </row>
    <row r="1132" spans="3:4" s="185" customFormat="1" ht="12">
      <c r="C1132" s="127"/>
      <c r="D1132" s="166"/>
    </row>
    <row r="1133" spans="3:4" s="185" customFormat="1" ht="12">
      <c r="C1133" s="127"/>
      <c r="D1133" s="166"/>
    </row>
    <row r="1134" spans="3:4" s="185" customFormat="1" ht="12">
      <c r="C1134" s="127"/>
      <c r="D1134" s="166"/>
    </row>
    <row r="1135" spans="3:4" s="185" customFormat="1" ht="12">
      <c r="C1135" s="127"/>
      <c r="D1135" s="166"/>
    </row>
    <row r="1136" spans="3:4" s="185" customFormat="1" ht="12">
      <c r="C1136" s="127"/>
      <c r="D1136" s="166"/>
    </row>
    <row r="1137" spans="3:4" s="185" customFormat="1" ht="12">
      <c r="C1137" s="127"/>
      <c r="D1137" s="166"/>
    </row>
    <row r="1138" spans="3:4" s="185" customFormat="1" ht="12">
      <c r="C1138" s="127"/>
      <c r="D1138" s="166"/>
    </row>
    <row r="1139" spans="3:4" s="185" customFormat="1" ht="12">
      <c r="C1139" s="127"/>
      <c r="D1139" s="166"/>
    </row>
    <row r="1140" spans="3:4" s="185" customFormat="1" ht="12">
      <c r="C1140" s="127"/>
      <c r="D1140" s="166"/>
    </row>
    <row r="1141" spans="3:4" s="185" customFormat="1" ht="12">
      <c r="C1141" s="127"/>
      <c r="D1141" s="166"/>
    </row>
    <row r="1142" spans="3:4" s="185" customFormat="1" ht="12">
      <c r="C1142" s="127"/>
      <c r="D1142" s="166"/>
    </row>
    <row r="1143" spans="3:4" s="185" customFormat="1" ht="12">
      <c r="C1143" s="127"/>
      <c r="D1143" s="166"/>
    </row>
    <row r="1144" spans="3:4" s="185" customFormat="1" ht="12">
      <c r="C1144" s="127"/>
      <c r="D1144" s="166"/>
    </row>
    <row r="1145" spans="3:4" s="185" customFormat="1" ht="12">
      <c r="C1145" s="127"/>
      <c r="D1145" s="166"/>
    </row>
    <row r="1146" spans="3:4" s="185" customFormat="1" ht="12">
      <c r="C1146" s="127"/>
      <c r="D1146" s="166"/>
    </row>
    <row r="1147" spans="3:4" s="185" customFormat="1" ht="12">
      <c r="C1147" s="127"/>
      <c r="D1147" s="166"/>
    </row>
    <row r="1148" spans="3:4" s="185" customFormat="1" ht="12">
      <c r="C1148" s="127"/>
      <c r="D1148" s="166"/>
    </row>
    <row r="1149" spans="3:4" s="185" customFormat="1" ht="12">
      <c r="C1149" s="127"/>
      <c r="D1149" s="166"/>
    </row>
    <row r="1150" spans="3:4" s="185" customFormat="1" ht="12">
      <c r="C1150" s="127"/>
      <c r="D1150" s="166"/>
    </row>
    <row r="1151" spans="3:4" s="185" customFormat="1" ht="12">
      <c r="C1151" s="127"/>
      <c r="D1151" s="166"/>
    </row>
    <row r="1152" spans="3:4" s="185" customFormat="1" ht="12">
      <c r="C1152" s="127"/>
      <c r="D1152" s="166"/>
    </row>
    <row r="1153" spans="3:4" s="185" customFormat="1" ht="12">
      <c r="C1153" s="127"/>
      <c r="D1153" s="166"/>
    </row>
    <row r="1154" spans="3:4" s="185" customFormat="1" ht="12">
      <c r="C1154" s="127"/>
      <c r="D1154" s="166"/>
    </row>
    <row r="1155" spans="3:4" s="185" customFormat="1" ht="12">
      <c r="C1155" s="127"/>
      <c r="D1155" s="166"/>
    </row>
    <row r="1156" spans="3:4" s="185" customFormat="1" ht="12">
      <c r="C1156" s="127"/>
      <c r="D1156" s="166"/>
    </row>
    <row r="1157" spans="3:4" s="185" customFormat="1" ht="12">
      <c r="C1157" s="127"/>
      <c r="D1157" s="166"/>
    </row>
    <row r="1158" spans="3:4" s="185" customFormat="1" ht="12">
      <c r="C1158" s="127"/>
      <c r="D1158" s="166"/>
    </row>
    <row r="1159" spans="3:4" s="185" customFormat="1" ht="12">
      <c r="C1159" s="127"/>
      <c r="D1159" s="166"/>
    </row>
    <row r="1160" spans="3:4" s="185" customFormat="1" ht="12">
      <c r="C1160" s="127"/>
      <c r="D1160" s="166"/>
    </row>
    <row r="1161" spans="3:4" s="185" customFormat="1" ht="12">
      <c r="C1161" s="127"/>
      <c r="D1161" s="166"/>
    </row>
    <row r="1162" spans="3:4" s="185" customFormat="1" ht="12">
      <c r="C1162" s="127"/>
      <c r="D1162" s="166"/>
    </row>
    <row r="1163" spans="3:4" s="185" customFormat="1" ht="12">
      <c r="C1163" s="127"/>
      <c r="D1163" s="166"/>
    </row>
    <row r="1164" spans="3:4" s="185" customFormat="1" ht="12">
      <c r="C1164" s="127"/>
      <c r="D1164" s="166"/>
    </row>
    <row r="1165" spans="3:4" s="185" customFormat="1" ht="12">
      <c r="C1165" s="127"/>
      <c r="D1165" s="166"/>
    </row>
    <row r="1166" spans="3:4" s="185" customFormat="1" ht="12">
      <c r="C1166" s="127"/>
      <c r="D1166" s="166"/>
    </row>
    <row r="1167" spans="3:4" s="185" customFormat="1" ht="12">
      <c r="C1167" s="127"/>
      <c r="D1167" s="166"/>
    </row>
    <row r="1168" spans="3:4" s="185" customFormat="1" ht="12">
      <c r="C1168" s="127"/>
      <c r="D1168" s="166"/>
    </row>
    <row r="1169" spans="3:4" s="185" customFormat="1" ht="12">
      <c r="C1169" s="127"/>
      <c r="D1169" s="166"/>
    </row>
    <row r="1170" spans="3:4" s="185" customFormat="1" ht="12">
      <c r="C1170" s="127"/>
      <c r="D1170" s="166"/>
    </row>
    <row r="1171" spans="3:4" s="185" customFormat="1" ht="12">
      <c r="C1171" s="127"/>
      <c r="D1171" s="166"/>
    </row>
    <row r="1172" spans="3:4" s="185" customFormat="1" ht="12">
      <c r="C1172" s="127"/>
      <c r="D1172" s="166"/>
    </row>
    <row r="1173" spans="3:4" s="185" customFormat="1" ht="12">
      <c r="C1173" s="127"/>
      <c r="D1173" s="166"/>
    </row>
    <row r="1174" spans="3:4" s="185" customFormat="1" ht="12">
      <c r="C1174" s="127"/>
      <c r="D1174" s="166"/>
    </row>
    <row r="1175" spans="3:4" s="185" customFormat="1" ht="12">
      <c r="C1175" s="127"/>
      <c r="D1175" s="166"/>
    </row>
    <row r="1176" spans="3:4" s="185" customFormat="1" ht="12">
      <c r="C1176" s="127"/>
      <c r="D1176" s="166"/>
    </row>
    <row r="1177" spans="3:4" s="185" customFormat="1" ht="12">
      <c r="C1177" s="127"/>
      <c r="D1177" s="166"/>
    </row>
    <row r="1178" spans="3:4" s="185" customFormat="1" ht="12">
      <c r="C1178" s="127"/>
      <c r="D1178" s="166"/>
    </row>
    <row r="1179" spans="3:4" s="185" customFormat="1" ht="12">
      <c r="C1179" s="127"/>
      <c r="D1179" s="166"/>
    </row>
    <row r="1180" spans="3:4" s="185" customFormat="1" ht="12">
      <c r="C1180" s="127"/>
      <c r="D1180" s="166"/>
    </row>
    <row r="1181" spans="3:4" s="185" customFormat="1" ht="12">
      <c r="C1181" s="127"/>
      <c r="D1181" s="166"/>
    </row>
    <row r="1182" spans="3:4" s="185" customFormat="1" ht="12">
      <c r="C1182" s="127"/>
      <c r="D1182" s="166"/>
    </row>
    <row r="1183" spans="3:4" s="185" customFormat="1" ht="12">
      <c r="C1183" s="127"/>
      <c r="D1183" s="166"/>
    </row>
    <row r="1184" spans="3:4" s="185" customFormat="1" ht="12">
      <c r="C1184" s="127"/>
      <c r="D1184" s="166"/>
    </row>
    <row r="1185" spans="3:4" s="185" customFormat="1" ht="12">
      <c r="C1185" s="127"/>
      <c r="D1185" s="166"/>
    </row>
    <row r="1186" spans="3:4" s="185" customFormat="1" ht="12">
      <c r="C1186" s="127"/>
      <c r="D1186" s="166"/>
    </row>
    <row r="1187" spans="3:4" s="185" customFormat="1" ht="12">
      <c r="C1187" s="127"/>
      <c r="D1187" s="166"/>
    </row>
    <row r="1188" spans="3:4" s="185" customFormat="1" ht="12">
      <c r="C1188" s="127"/>
      <c r="D1188" s="166"/>
    </row>
    <row r="1189" spans="3:4" s="185" customFormat="1" ht="12">
      <c r="C1189" s="127"/>
      <c r="D1189" s="166"/>
    </row>
    <row r="1190" spans="3:4" s="185" customFormat="1" ht="12">
      <c r="C1190" s="127"/>
      <c r="D1190" s="166"/>
    </row>
    <row r="1191" spans="3:4" s="185" customFormat="1" ht="12">
      <c r="C1191" s="127"/>
      <c r="D1191" s="166"/>
    </row>
    <row r="1192" spans="3:4" s="185" customFormat="1" ht="12">
      <c r="C1192" s="127"/>
      <c r="D1192" s="166"/>
    </row>
    <row r="1193" spans="3:4" s="185" customFormat="1" ht="12">
      <c r="C1193" s="127"/>
      <c r="D1193" s="166"/>
    </row>
    <row r="1194" spans="3:4" s="185" customFormat="1" ht="12">
      <c r="C1194" s="127"/>
      <c r="D1194" s="166"/>
    </row>
    <row r="1195" spans="3:4" s="185" customFormat="1" ht="12">
      <c r="C1195" s="127"/>
      <c r="D1195" s="166"/>
    </row>
    <row r="1196" spans="3:4" s="185" customFormat="1" ht="12">
      <c r="C1196" s="127"/>
      <c r="D1196" s="166"/>
    </row>
    <row r="1197" spans="3:4" s="185" customFormat="1" ht="12">
      <c r="C1197" s="127"/>
      <c r="D1197" s="166"/>
    </row>
    <row r="1198" spans="3:4" s="185" customFormat="1" ht="12">
      <c r="C1198" s="127"/>
      <c r="D1198" s="166"/>
    </row>
    <row r="1199" spans="3:4" s="185" customFormat="1" ht="12">
      <c r="C1199" s="127"/>
      <c r="D1199" s="166"/>
    </row>
    <row r="1200" spans="3:4" s="185" customFormat="1" ht="12">
      <c r="C1200" s="127"/>
      <c r="D1200" s="166"/>
    </row>
    <row r="1201" spans="3:4" s="185" customFormat="1" ht="12">
      <c r="C1201" s="127"/>
      <c r="D1201" s="166"/>
    </row>
    <row r="1202" spans="3:4" s="185" customFormat="1" ht="12">
      <c r="C1202" s="127"/>
      <c r="D1202" s="166"/>
    </row>
    <row r="1203" spans="3:4" s="185" customFormat="1" ht="12">
      <c r="C1203" s="127"/>
      <c r="D1203" s="166"/>
    </row>
    <row r="1204" spans="3:4" s="185" customFormat="1" ht="12">
      <c r="C1204" s="127"/>
      <c r="D1204" s="166"/>
    </row>
    <row r="1205" spans="3:4" s="185" customFormat="1" ht="12">
      <c r="C1205" s="127"/>
      <c r="D1205" s="166"/>
    </row>
    <row r="1206" spans="3:4" s="185" customFormat="1" ht="12">
      <c r="C1206" s="127"/>
      <c r="D1206" s="166"/>
    </row>
    <row r="1207" spans="3:4" s="185" customFormat="1" ht="12">
      <c r="C1207" s="127"/>
      <c r="D1207" s="166"/>
    </row>
    <row r="1208" spans="3:4" s="185" customFormat="1" ht="12">
      <c r="C1208" s="127"/>
      <c r="D1208" s="166"/>
    </row>
    <row r="1209" spans="3:4" s="185" customFormat="1" ht="12">
      <c r="C1209" s="127"/>
      <c r="D1209" s="166"/>
    </row>
    <row r="1210" spans="3:4" s="185" customFormat="1" ht="12">
      <c r="C1210" s="127"/>
      <c r="D1210" s="166"/>
    </row>
    <row r="1211" spans="3:4" s="185" customFormat="1" ht="12">
      <c r="C1211" s="127"/>
      <c r="D1211" s="166"/>
    </row>
    <row r="1212" spans="3:4" s="185" customFormat="1" ht="12">
      <c r="C1212" s="127"/>
      <c r="D1212" s="166"/>
    </row>
    <row r="1213" spans="3:4" s="185" customFormat="1" ht="12">
      <c r="C1213" s="127"/>
      <c r="D1213" s="166"/>
    </row>
    <row r="1214" spans="3:4" s="185" customFormat="1" ht="12">
      <c r="C1214" s="127"/>
      <c r="D1214" s="166"/>
    </row>
    <row r="1215" spans="3:4" s="185" customFormat="1" ht="12">
      <c r="C1215" s="127"/>
      <c r="D1215" s="166"/>
    </row>
    <row r="1216" spans="3:4" s="185" customFormat="1" ht="12">
      <c r="C1216" s="127"/>
      <c r="D1216" s="166"/>
    </row>
    <row r="1217" spans="3:4" s="185" customFormat="1" ht="12">
      <c r="C1217" s="127"/>
      <c r="D1217" s="166"/>
    </row>
    <row r="1218" spans="3:4" s="185" customFormat="1" ht="12">
      <c r="C1218" s="127"/>
      <c r="D1218" s="166"/>
    </row>
    <row r="1219" spans="3:4" s="185" customFormat="1" ht="12">
      <c r="C1219" s="127"/>
      <c r="D1219" s="166"/>
    </row>
    <row r="1220" spans="3:4" s="185" customFormat="1" ht="12">
      <c r="C1220" s="127"/>
      <c r="D1220" s="166"/>
    </row>
    <row r="1221" spans="3:4" s="185" customFormat="1" ht="12">
      <c r="C1221" s="127"/>
      <c r="D1221" s="166"/>
    </row>
    <row r="1222" spans="3:4" s="185" customFormat="1" ht="12">
      <c r="C1222" s="127"/>
      <c r="D1222" s="166"/>
    </row>
    <row r="1223" spans="3:4" s="185" customFormat="1" ht="12">
      <c r="C1223" s="127"/>
      <c r="D1223" s="166"/>
    </row>
    <row r="1224" spans="3:4" s="185" customFormat="1" ht="12">
      <c r="C1224" s="127"/>
      <c r="D1224" s="166"/>
    </row>
    <row r="1225" spans="3:4" s="185" customFormat="1" ht="12">
      <c r="C1225" s="127"/>
      <c r="D1225" s="166"/>
    </row>
    <row r="1226" spans="3:4" s="185" customFormat="1" ht="12">
      <c r="C1226" s="127"/>
      <c r="D1226" s="166"/>
    </row>
    <row r="1227" spans="3:4" s="185" customFormat="1" ht="12">
      <c r="C1227" s="127"/>
      <c r="D1227" s="166"/>
    </row>
    <row r="1228" spans="3:4" s="185" customFormat="1" ht="12">
      <c r="C1228" s="127"/>
      <c r="D1228" s="166"/>
    </row>
    <row r="1229" spans="3:4" s="185" customFormat="1" ht="12">
      <c r="C1229" s="127"/>
      <c r="D1229" s="166"/>
    </row>
    <row r="1230" spans="3:4" s="185" customFormat="1" ht="12">
      <c r="C1230" s="127"/>
      <c r="D1230" s="166"/>
    </row>
    <row r="1231" spans="3:4" s="185" customFormat="1" ht="12">
      <c r="C1231" s="127"/>
      <c r="D1231" s="166"/>
    </row>
    <row r="1232" spans="3:4" s="185" customFormat="1" ht="12">
      <c r="C1232" s="127"/>
      <c r="D1232" s="166"/>
    </row>
    <row r="1233" spans="3:4" s="185" customFormat="1" ht="12">
      <c r="C1233" s="127"/>
      <c r="D1233" s="166"/>
    </row>
    <row r="1234" spans="3:4" s="185" customFormat="1" ht="12">
      <c r="C1234" s="127"/>
      <c r="D1234" s="166"/>
    </row>
    <row r="1235" spans="3:4" s="185" customFormat="1" ht="12">
      <c r="C1235" s="127"/>
      <c r="D1235" s="166"/>
    </row>
    <row r="1236" spans="3:4" s="185" customFormat="1" ht="12">
      <c r="C1236" s="127"/>
      <c r="D1236" s="166"/>
    </row>
    <row r="1237" spans="3:4" s="185" customFormat="1" ht="12">
      <c r="C1237" s="127"/>
      <c r="D1237" s="166"/>
    </row>
    <row r="1238" spans="3:4" s="185" customFormat="1" ht="12">
      <c r="C1238" s="127"/>
      <c r="D1238" s="166"/>
    </row>
    <row r="1239" spans="3:4" s="185" customFormat="1" ht="12">
      <c r="C1239" s="127"/>
      <c r="D1239" s="166"/>
    </row>
    <row r="1240" spans="3:4" s="185" customFormat="1" ht="12">
      <c r="C1240" s="127"/>
      <c r="D1240" s="166"/>
    </row>
    <row r="1241" spans="3:4" s="185" customFormat="1" ht="12">
      <c r="C1241" s="127"/>
      <c r="D1241" s="166"/>
    </row>
    <row r="1242" spans="3:4" s="185" customFormat="1" ht="12">
      <c r="C1242" s="127"/>
      <c r="D1242" s="166"/>
    </row>
    <row r="1243" spans="3:4" s="185" customFormat="1" ht="12">
      <c r="C1243" s="127"/>
      <c r="D1243" s="166"/>
    </row>
    <row r="1244" spans="3:4" s="185" customFormat="1" ht="12">
      <c r="C1244" s="127"/>
      <c r="D1244" s="166"/>
    </row>
    <row r="1245" spans="3:4" s="185" customFormat="1" ht="12">
      <c r="C1245" s="127"/>
      <c r="D1245" s="166"/>
    </row>
    <row r="1246" spans="3:4" s="185" customFormat="1" ht="12">
      <c r="C1246" s="127"/>
      <c r="D1246" s="166"/>
    </row>
    <row r="1247" spans="3:4" s="185" customFormat="1" ht="12">
      <c r="C1247" s="127"/>
      <c r="D1247" s="166"/>
    </row>
    <row r="1248" spans="3:4" s="185" customFormat="1" ht="12">
      <c r="C1248" s="127"/>
      <c r="D1248" s="166"/>
    </row>
    <row r="1249" spans="3:4" s="185" customFormat="1" ht="12">
      <c r="C1249" s="127"/>
      <c r="D1249" s="166"/>
    </row>
    <row r="1250" spans="3:4" s="185" customFormat="1" ht="12">
      <c r="C1250" s="127"/>
      <c r="D1250" s="166"/>
    </row>
    <row r="1251" spans="3:4" s="185" customFormat="1" ht="12">
      <c r="C1251" s="127"/>
      <c r="D1251" s="166"/>
    </row>
    <row r="1252" spans="3:4" s="185" customFormat="1" ht="12">
      <c r="C1252" s="127"/>
      <c r="D1252" s="166"/>
    </row>
    <row r="1253" spans="3:4" s="185" customFormat="1" ht="12">
      <c r="C1253" s="127"/>
      <c r="D1253" s="166"/>
    </row>
    <row r="1254" spans="3:4" s="185" customFormat="1" ht="12">
      <c r="C1254" s="127"/>
      <c r="D1254" s="166"/>
    </row>
    <row r="1255" spans="3:4" s="185" customFormat="1" ht="12">
      <c r="C1255" s="127"/>
      <c r="D1255" s="166"/>
    </row>
    <row r="1256" spans="3:4" s="185" customFormat="1" ht="12">
      <c r="C1256" s="127"/>
      <c r="D1256" s="166"/>
    </row>
    <row r="1257" spans="3:4" s="185" customFormat="1" ht="12">
      <c r="C1257" s="127"/>
      <c r="D1257" s="166"/>
    </row>
    <row r="1258" spans="3:4" s="185" customFormat="1" ht="12">
      <c r="C1258" s="127"/>
      <c r="D1258" s="166"/>
    </row>
    <row r="1259" spans="3:4" s="185" customFormat="1" ht="12">
      <c r="C1259" s="127"/>
      <c r="D1259" s="166"/>
    </row>
    <row r="1260" spans="3:4" s="185" customFormat="1" ht="12">
      <c r="C1260" s="127"/>
      <c r="D1260" s="166"/>
    </row>
    <row r="1261" spans="3:4" s="185" customFormat="1" ht="12">
      <c r="C1261" s="127"/>
      <c r="D1261" s="166"/>
    </row>
    <row r="1262" spans="3:4" s="185" customFormat="1" ht="12">
      <c r="C1262" s="127"/>
      <c r="D1262" s="166"/>
    </row>
    <row r="1263" spans="3:4" s="185" customFormat="1" ht="12">
      <c r="C1263" s="127"/>
      <c r="D1263" s="166"/>
    </row>
    <row r="1264" spans="3:4" s="185" customFormat="1" ht="12">
      <c r="C1264" s="127"/>
      <c r="D1264" s="166"/>
    </row>
    <row r="1265" spans="3:4" s="185" customFormat="1" ht="12">
      <c r="C1265" s="127"/>
      <c r="D1265" s="166"/>
    </row>
    <row r="1266" spans="3:4" s="185" customFormat="1" ht="12">
      <c r="C1266" s="127"/>
      <c r="D1266" s="166"/>
    </row>
    <row r="1267" spans="3:4" s="185" customFormat="1" ht="12">
      <c r="C1267" s="127"/>
      <c r="D1267" s="166"/>
    </row>
    <row r="1268" spans="3:4" s="185" customFormat="1" ht="12">
      <c r="C1268" s="127"/>
      <c r="D1268" s="166"/>
    </row>
    <row r="1269" spans="3:4" s="185" customFormat="1" ht="12">
      <c r="C1269" s="127"/>
      <c r="D1269" s="166"/>
    </row>
    <row r="1270" spans="3:4" s="185" customFormat="1" ht="12">
      <c r="C1270" s="127"/>
      <c r="D1270" s="166"/>
    </row>
    <row r="1271" spans="3:4" s="185" customFormat="1" ht="12">
      <c r="C1271" s="127"/>
      <c r="D1271" s="166"/>
    </row>
    <row r="1272" spans="3:4" s="185" customFormat="1" ht="12">
      <c r="C1272" s="127"/>
      <c r="D1272" s="166"/>
    </row>
    <row r="1273" spans="3:4" s="185" customFormat="1" ht="12">
      <c r="C1273" s="127"/>
      <c r="D1273" s="166"/>
    </row>
    <row r="1274" spans="3:4" s="185" customFormat="1" ht="12">
      <c r="C1274" s="127"/>
      <c r="D1274" s="166"/>
    </row>
    <row r="1275" spans="3:4" s="185" customFormat="1" ht="12">
      <c r="C1275" s="127"/>
      <c r="D1275" s="166"/>
    </row>
    <row r="1276" spans="3:4" s="185" customFormat="1" ht="12">
      <c r="C1276" s="127"/>
      <c r="D1276" s="166"/>
    </row>
    <row r="1277" spans="3:4" s="185" customFormat="1" ht="12">
      <c r="C1277" s="127"/>
      <c r="D1277" s="166"/>
    </row>
    <row r="1278" spans="3:4" s="185" customFormat="1" ht="12">
      <c r="C1278" s="127"/>
      <c r="D1278" s="166"/>
    </row>
    <row r="1279" spans="3:4" s="185" customFormat="1" ht="12">
      <c r="C1279" s="127"/>
      <c r="D1279" s="166"/>
    </row>
    <row r="1280" spans="3:4" s="185" customFormat="1" ht="12">
      <c r="C1280" s="127"/>
      <c r="D1280" s="166"/>
    </row>
    <row r="1281" spans="3:4" s="185" customFormat="1" ht="12">
      <c r="C1281" s="127"/>
      <c r="D1281" s="166"/>
    </row>
    <row r="1282" spans="3:4" s="185" customFormat="1" ht="12">
      <c r="C1282" s="127"/>
      <c r="D1282" s="166"/>
    </row>
    <row r="1283" spans="3:4" s="185" customFormat="1" ht="12">
      <c r="C1283" s="127"/>
      <c r="D1283" s="166"/>
    </row>
    <row r="1284" spans="3:4" s="185" customFormat="1" ht="12">
      <c r="C1284" s="127"/>
      <c r="D1284" s="166"/>
    </row>
    <row r="1285" spans="3:4" s="185" customFormat="1" ht="12">
      <c r="C1285" s="127"/>
      <c r="D1285" s="166"/>
    </row>
    <row r="1286" spans="3:4" s="185" customFormat="1" ht="12">
      <c r="C1286" s="127"/>
      <c r="D1286" s="166"/>
    </row>
    <row r="1287" spans="3:4" s="185" customFormat="1" ht="12">
      <c r="C1287" s="127"/>
      <c r="D1287" s="166"/>
    </row>
    <row r="1288" spans="3:4" s="185" customFormat="1" ht="12">
      <c r="C1288" s="127"/>
      <c r="D1288" s="166"/>
    </row>
    <row r="1289" spans="3:4" s="185" customFormat="1" ht="12">
      <c r="C1289" s="127"/>
      <c r="D1289" s="166"/>
    </row>
    <row r="1290" spans="3:4" s="185" customFormat="1" ht="12">
      <c r="C1290" s="127"/>
      <c r="D1290" s="166"/>
    </row>
    <row r="1291" spans="3:4" s="185" customFormat="1" ht="12">
      <c r="C1291" s="127"/>
      <c r="D1291" s="166"/>
    </row>
    <row r="1292" spans="3:4" s="185" customFormat="1" ht="12">
      <c r="C1292" s="127"/>
      <c r="D1292" s="166"/>
    </row>
    <row r="1293" spans="3:4" s="185" customFormat="1" ht="12">
      <c r="C1293" s="127"/>
      <c r="D1293" s="166"/>
    </row>
    <row r="1294" spans="3:4" s="185" customFormat="1" ht="12">
      <c r="C1294" s="127"/>
      <c r="D1294" s="166"/>
    </row>
    <row r="1295" spans="3:4" s="185" customFormat="1" ht="12">
      <c r="C1295" s="127"/>
      <c r="D1295" s="166"/>
    </row>
    <row r="1296" spans="3:4" s="185" customFormat="1" ht="12">
      <c r="C1296" s="127"/>
      <c r="D1296" s="166"/>
    </row>
    <row r="1297" spans="3:4" s="185" customFormat="1" ht="12">
      <c r="C1297" s="127"/>
      <c r="D1297" s="166"/>
    </row>
    <row r="1298" spans="3:4" s="185" customFormat="1" ht="12">
      <c r="C1298" s="127"/>
      <c r="D1298" s="166"/>
    </row>
    <row r="1299" spans="3:4" s="185" customFormat="1" ht="12">
      <c r="C1299" s="127"/>
      <c r="D1299" s="166"/>
    </row>
    <row r="1300" spans="3:4" s="185" customFormat="1" ht="12">
      <c r="C1300" s="127"/>
      <c r="D1300" s="166"/>
    </row>
    <row r="1301" spans="3:4" s="185" customFormat="1" ht="12">
      <c r="C1301" s="127"/>
      <c r="D1301" s="166"/>
    </row>
    <row r="1302" spans="3:4" s="185" customFormat="1" ht="12">
      <c r="C1302" s="127"/>
      <c r="D1302" s="166"/>
    </row>
    <row r="1303" spans="3:4" s="185" customFormat="1" ht="12">
      <c r="C1303" s="127"/>
      <c r="D1303" s="166"/>
    </row>
    <row r="1304" spans="3:4" s="185" customFormat="1" ht="12">
      <c r="C1304" s="127"/>
      <c r="D1304" s="166"/>
    </row>
    <row r="1305" spans="3:4" s="185" customFormat="1" ht="12">
      <c r="C1305" s="127"/>
      <c r="D1305" s="166"/>
    </row>
    <row r="1306" spans="3:4" s="185" customFormat="1" ht="12">
      <c r="C1306" s="127"/>
      <c r="D1306" s="166"/>
    </row>
    <row r="1307" spans="3:4" s="185" customFormat="1" ht="12">
      <c r="C1307" s="127"/>
      <c r="D1307" s="166"/>
    </row>
    <row r="1308" spans="3:4" s="185" customFormat="1" ht="12">
      <c r="C1308" s="127"/>
      <c r="D1308" s="166"/>
    </row>
    <row r="1309" spans="3:4" s="185" customFormat="1" ht="12">
      <c r="C1309" s="127"/>
      <c r="D1309" s="166"/>
    </row>
    <row r="1310" spans="3:4" s="185" customFormat="1" ht="12">
      <c r="C1310" s="127"/>
      <c r="D1310" s="166"/>
    </row>
    <row r="1311" spans="3:4" s="185" customFormat="1" ht="12">
      <c r="C1311" s="127"/>
      <c r="D1311" s="166"/>
    </row>
    <row r="1312" spans="3:4" s="185" customFormat="1" ht="12">
      <c r="C1312" s="127"/>
      <c r="D1312" s="166"/>
    </row>
    <row r="1313" spans="3:4" s="185" customFormat="1" ht="12">
      <c r="C1313" s="127"/>
      <c r="D1313" s="166"/>
    </row>
    <row r="1314" spans="3:4" s="185" customFormat="1" ht="12">
      <c r="C1314" s="127"/>
      <c r="D1314" s="166"/>
    </row>
    <row r="1315" spans="3:4" s="185" customFormat="1" ht="12">
      <c r="C1315" s="127"/>
      <c r="D1315" s="166"/>
    </row>
    <row r="1316" spans="3:4" s="185" customFormat="1" ht="12">
      <c r="C1316" s="127"/>
      <c r="D1316" s="166"/>
    </row>
    <row r="1317" spans="3:4" s="185" customFormat="1" ht="12">
      <c r="C1317" s="127"/>
      <c r="D1317" s="166"/>
    </row>
    <row r="1318" spans="3:4" s="185" customFormat="1" ht="12">
      <c r="C1318" s="127"/>
      <c r="D1318" s="166"/>
    </row>
    <row r="1319" spans="3:4" s="185" customFormat="1" ht="12">
      <c r="C1319" s="127"/>
      <c r="D1319" s="166"/>
    </row>
    <row r="1320" spans="3:4" s="185" customFormat="1" ht="12">
      <c r="C1320" s="127"/>
      <c r="D1320" s="166"/>
    </row>
    <row r="1321" spans="3:4" s="185" customFormat="1" ht="12">
      <c r="C1321" s="127"/>
      <c r="D1321" s="166"/>
    </row>
    <row r="1322" spans="3:4" s="185" customFormat="1" ht="12">
      <c r="C1322" s="127"/>
      <c r="D1322" s="166"/>
    </row>
    <row r="1323" spans="3:4" s="185" customFormat="1" ht="12">
      <c r="C1323" s="127"/>
      <c r="D1323" s="166"/>
    </row>
    <row r="1324" spans="3:4" s="185" customFormat="1" ht="12">
      <c r="C1324" s="127"/>
      <c r="D1324" s="166"/>
    </row>
    <row r="1325" spans="3:4" s="185" customFormat="1" ht="12">
      <c r="C1325" s="127"/>
      <c r="D1325" s="166"/>
    </row>
    <row r="1326" spans="3:4" s="185" customFormat="1" ht="12">
      <c r="C1326" s="127"/>
      <c r="D1326" s="166"/>
    </row>
    <row r="1327" spans="3:4" s="185" customFormat="1" ht="12">
      <c r="C1327" s="127"/>
      <c r="D1327" s="166"/>
    </row>
    <row r="1328" spans="3:4" s="185" customFormat="1" ht="12">
      <c r="C1328" s="127"/>
      <c r="D1328" s="166"/>
    </row>
    <row r="1329" spans="3:4" s="185" customFormat="1" ht="12">
      <c r="C1329" s="127"/>
      <c r="D1329" s="166"/>
    </row>
    <row r="1330" spans="3:4" s="185" customFormat="1" ht="12">
      <c r="C1330" s="127"/>
      <c r="D1330" s="166"/>
    </row>
    <row r="1331" spans="3:4" s="185" customFormat="1" ht="12">
      <c r="C1331" s="127"/>
      <c r="D1331" s="166"/>
    </row>
    <row r="1332" spans="3:4" s="185" customFormat="1" ht="12">
      <c r="C1332" s="127"/>
      <c r="D1332" s="166"/>
    </row>
    <row r="1333" spans="3:4" s="185" customFormat="1" ht="12">
      <c r="C1333" s="127"/>
      <c r="D1333" s="166"/>
    </row>
    <row r="1334" spans="3:4" s="185" customFormat="1" ht="12">
      <c r="C1334" s="127"/>
      <c r="D1334" s="166"/>
    </row>
    <row r="1335" spans="3:4" s="185" customFormat="1" ht="12">
      <c r="C1335" s="127"/>
      <c r="D1335" s="166"/>
    </row>
    <row r="1336" spans="3:4" s="185" customFormat="1" ht="12">
      <c r="C1336" s="127"/>
      <c r="D1336" s="166"/>
    </row>
    <row r="1337" spans="3:4" s="185" customFormat="1" ht="12">
      <c r="C1337" s="127"/>
      <c r="D1337" s="166"/>
    </row>
    <row r="1338" spans="3:4" s="185" customFormat="1" ht="12">
      <c r="C1338" s="127"/>
      <c r="D1338" s="166"/>
    </row>
    <row r="1339" spans="3:4" s="185" customFormat="1" ht="12">
      <c r="C1339" s="127"/>
      <c r="D1339" s="166"/>
    </row>
    <row r="1340" spans="3:4" s="185" customFormat="1" ht="12">
      <c r="C1340" s="127"/>
      <c r="D1340" s="166"/>
    </row>
    <row r="1341" spans="3:4" s="185" customFormat="1" ht="12">
      <c r="C1341" s="127"/>
      <c r="D1341" s="166"/>
    </row>
    <row r="1342" spans="3:4" s="185" customFormat="1" ht="12">
      <c r="C1342" s="127"/>
      <c r="D1342" s="166"/>
    </row>
    <row r="1343" spans="3:4" s="185" customFormat="1" ht="12">
      <c r="C1343" s="127"/>
      <c r="D1343" s="166"/>
    </row>
    <row r="1344" spans="3:4" s="185" customFormat="1" ht="12">
      <c r="C1344" s="127"/>
      <c r="D1344" s="166"/>
    </row>
    <row r="1345" spans="3:4" s="185" customFormat="1" ht="12">
      <c r="C1345" s="127"/>
      <c r="D1345" s="166"/>
    </row>
    <row r="1346" spans="3:4" s="185" customFormat="1" ht="12">
      <c r="C1346" s="127"/>
      <c r="D1346" s="166"/>
    </row>
    <row r="1347" spans="3:4" s="185" customFormat="1" ht="12">
      <c r="C1347" s="127"/>
      <c r="D1347" s="166"/>
    </row>
    <row r="1348" spans="3:4" s="185" customFormat="1" ht="12">
      <c r="C1348" s="127"/>
      <c r="D1348" s="166"/>
    </row>
    <row r="1349" spans="3:4" s="185" customFormat="1" ht="12">
      <c r="C1349" s="127"/>
      <c r="D1349" s="166"/>
    </row>
    <row r="1350" spans="3:4" s="185" customFormat="1" ht="12">
      <c r="C1350" s="127"/>
      <c r="D1350" s="166"/>
    </row>
    <row r="1351" spans="3:4" s="185" customFormat="1" ht="12">
      <c r="C1351" s="127"/>
      <c r="D1351" s="166"/>
    </row>
    <row r="1352" spans="3:4" s="185" customFormat="1" ht="12">
      <c r="C1352" s="127"/>
      <c r="D1352" s="166"/>
    </row>
    <row r="1353" spans="3:4" s="185" customFormat="1" ht="12">
      <c r="C1353" s="127"/>
      <c r="D1353" s="166"/>
    </row>
    <row r="1354" spans="3:4" s="185" customFormat="1" ht="12">
      <c r="C1354" s="127"/>
      <c r="D1354" s="166"/>
    </row>
    <row r="1355" spans="3:4" s="185" customFormat="1" ht="12">
      <c r="C1355" s="127"/>
      <c r="D1355" s="166"/>
    </row>
    <row r="1356" spans="3:4" s="185" customFormat="1" ht="12">
      <c r="C1356" s="127"/>
      <c r="D1356" s="166"/>
    </row>
    <row r="1357" spans="3:4" s="185" customFormat="1" ht="12">
      <c r="C1357" s="127"/>
      <c r="D1357" s="166"/>
    </row>
    <row r="1358" spans="3:4" s="185" customFormat="1" ht="12">
      <c r="C1358" s="127"/>
      <c r="D1358" s="166"/>
    </row>
    <row r="1359" spans="3:4" s="185" customFormat="1" ht="12">
      <c r="C1359" s="127"/>
      <c r="D1359" s="166"/>
    </row>
    <row r="1360" spans="3:4" s="185" customFormat="1" ht="12">
      <c r="C1360" s="127"/>
      <c r="D1360" s="166"/>
    </row>
    <row r="1361" spans="3:4" s="185" customFormat="1" ht="12">
      <c r="C1361" s="127"/>
      <c r="D1361" s="166"/>
    </row>
    <row r="1362" spans="3:4" s="185" customFormat="1" ht="12">
      <c r="C1362" s="127"/>
      <c r="D1362" s="166"/>
    </row>
    <row r="1363" spans="3:4" s="185" customFormat="1" ht="12">
      <c r="C1363" s="127"/>
      <c r="D1363" s="166"/>
    </row>
    <row r="1364" spans="3:4" s="185" customFormat="1" ht="12">
      <c r="C1364" s="127"/>
      <c r="D1364" s="166"/>
    </row>
    <row r="1365" spans="3:4" s="185" customFormat="1" ht="12">
      <c r="C1365" s="127"/>
      <c r="D1365" s="166"/>
    </row>
    <row r="1366" spans="3:4" s="185" customFormat="1" ht="12">
      <c r="C1366" s="127"/>
      <c r="D1366" s="166"/>
    </row>
    <row r="1367" spans="3:4" s="185" customFormat="1" ht="12">
      <c r="C1367" s="127"/>
      <c r="D1367" s="166"/>
    </row>
    <row r="1368" spans="3:4" s="185" customFormat="1" ht="12">
      <c r="C1368" s="127"/>
      <c r="D1368" s="166"/>
    </row>
    <row r="1369" spans="3:4" s="185" customFormat="1" ht="12">
      <c r="C1369" s="127"/>
      <c r="D1369" s="166"/>
    </row>
    <row r="1370" spans="3:4" s="185" customFormat="1" ht="12">
      <c r="C1370" s="127"/>
      <c r="D1370" s="166"/>
    </row>
    <row r="1371" spans="3:4" s="185" customFormat="1" ht="12">
      <c r="C1371" s="127"/>
      <c r="D1371" s="166"/>
    </row>
    <row r="1372" spans="3:4" s="185" customFormat="1" ht="12">
      <c r="C1372" s="127"/>
      <c r="D1372" s="166"/>
    </row>
    <row r="1373" spans="3:4" s="185" customFormat="1" ht="12">
      <c r="C1373" s="127"/>
      <c r="D1373" s="166"/>
    </row>
    <row r="1374" spans="3:4" s="185" customFormat="1" ht="12">
      <c r="C1374" s="127"/>
      <c r="D1374" s="166"/>
    </row>
    <row r="1375" spans="3:4" s="185" customFormat="1" ht="12">
      <c r="C1375" s="127"/>
      <c r="D1375" s="166"/>
    </row>
    <row r="1376" spans="3:4" s="185" customFormat="1" ht="12">
      <c r="C1376" s="127"/>
      <c r="D1376" s="166"/>
    </row>
    <row r="1377" spans="3:4" s="185" customFormat="1" ht="12">
      <c r="C1377" s="127"/>
      <c r="D1377" s="166"/>
    </row>
    <row r="1378" spans="3:4" s="185" customFormat="1" ht="12">
      <c r="C1378" s="127"/>
      <c r="D1378" s="166"/>
    </row>
    <row r="1379" spans="3:4" s="185" customFormat="1" ht="12">
      <c r="C1379" s="127"/>
      <c r="D1379" s="166"/>
    </row>
    <row r="1380" spans="3:4" s="185" customFormat="1" ht="12">
      <c r="C1380" s="127"/>
      <c r="D1380" s="166"/>
    </row>
    <row r="1381" spans="3:4" s="185" customFormat="1" ht="12">
      <c r="C1381" s="127"/>
      <c r="D1381" s="166"/>
    </row>
    <row r="1382" spans="3:4" s="185" customFormat="1" ht="12">
      <c r="C1382" s="127"/>
      <c r="D1382" s="166"/>
    </row>
    <row r="1383" spans="3:4" s="185" customFormat="1" ht="12">
      <c r="C1383" s="127"/>
      <c r="D1383" s="166"/>
    </row>
    <row r="1384" spans="3:4" s="185" customFormat="1" ht="12">
      <c r="C1384" s="127"/>
      <c r="D1384" s="166"/>
    </row>
    <row r="1385" spans="3:4" s="185" customFormat="1" ht="12">
      <c r="C1385" s="127"/>
      <c r="D1385" s="166"/>
    </row>
    <row r="1386" spans="3:4" s="185" customFormat="1" ht="12">
      <c r="C1386" s="127"/>
      <c r="D1386" s="166"/>
    </row>
    <row r="1387" spans="3:4" s="185" customFormat="1" ht="12">
      <c r="C1387" s="127"/>
      <c r="D1387" s="166"/>
    </row>
    <row r="1388" spans="3:4" s="185" customFormat="1" ht="12">
      <c r="C1388" s="127"/>
      <c r="D1388" s="166"/>
    </row>
    <row r="1389" spans="3:4" s="185" customFormat="1" ht="12">
      <c r="C1389" s="127"/>
      <c r="D1389" s="166"/>
    </row>
    <row r="1390" spans="3:4" s="185" customFormat="1" ht="12">
      <c r="C1390" s="127"/>
      <c r="D1390" s="166"/>
    </row>
    <row r="1391" spans="3:4" s="185" customFormat="1" ht="12">
      <c r="C1391" s="127"/>
      <c r="D1391" s="166"/>
    </row>
    <row r="1392" spans="3:4" s="185" customFormat="1" ht="12">
      <c r="C1392" s="127"/>
      <c r="D1392" s="166"/>
    </row>
    <row r="1393" spans="3:4" s="185" customFormat="1" ht="12">
      <c r="C1393" s="127"/>
      <c r="D1393" s="166"/>
    </row>
    <row r="1394" spans="3:4" s="185" customFormat="1" ht="12">
      <c r="C1394" s="127"/>
      <c r="D1394" s="166"/>
    </row>
    <row r="1395" spans="3:4" s="185" customFormat="1" ht="12">
      <c r="C1395" s="127"/>
      <c r="D1395" s="166"/>
    </row>
    <row r="1396" spans="3:4" s="185" customFormat="1" ht="12">
      <c r="C1396" s="127"/>
      <c r="D1396" s="166"/>
    </row>
    <row r="1397" spans="3:4" s="185" customFormat="1" ht="12">
      <c r="C1397" s="127"/>
      <c r="D1397" s="166"/>
    </row>
    <row r="1398" spans="3:4" s="185" customFormat="1" ht="12">
      <c r="C1398" s="127"/>
      <c r="D1398" s="166"/>
    </row>
    <row r="1399" spans="3:4" s="185" customFormat="1" ht="12">
      <c r="C1399" s="127"/>
      <c r="D1399" s="166"/>
    </row>
    <row r="1400" spans="3:4" s="185" customFormat="1" ht="12">
      <c r="C1400" s="127"/>
      <c r="D1400" s="166"/>
    </row>
    <row r="1401" spans="3:4" s="185" customFormat="1" ht="12">
      <c r="C1401" s="127"/>
      <c r="D1401" s="166"/>
    </row>
    <row r="1402" spans="3:4" s="185" customFormat="1" ht="12">
      <c r="C1402" s="127"/>
      <c r="D1402" s="166"/>
    </row>
    <row r="1403" spans="3:4" s="185" customFormat="1" ht="12">
      <c r="C1403" s="127"/>
      <c r="D1403" s="166"/>
    </row>
    <row r="1404" spans="3:4" s="185" customFormat="1" ht="12">
      <c r="C1404" s="127"/>
      <c r="D1404" s="166"/>
    </row>
    <row r="1405" spans="3:4" s="185" customFormat="1" ht="12">
      <c r="C1405" s="127"/>
      <c r="D1405" s="166"/>
    </row>
    <row r="1406" spans="3:4" s="185" customFormat="1" ht="12">
      <c r="C1406" s="127"/>
      <c r="D1406" s="166"/>
    </row>
    <row r="1407" spans="3:4" s="185" customFormat="1" ht="12">
      <c r="C1407" s="127"/>
      <c r="D1407" s="166"/>
    </row>
    <row r="1408" spans="3:4" s="185" customFormat="1" ht="12">
      <c r="C1408" s="127"/>
      <c r="D1408" s="166"/>
    </row>
    <row r="1409" spans="3:4" s="185" customFormat="1" ht="12">
      <c r="C1409" s="127"/>
      <c r="D1409" s="166"/>
    </row>
    <row r="1410" spans="3:4" s="185" customFormat="1" ht="12">
      <c r="C1410" s="127"/>
      <c r="D1410" s="166"/>
    </row>
    <row r="1411" spans="3:4" s="185" customFormat="1" ht="12">
      <c r="C1411" s="127"/>
      <c r="D1411" s="166"/>
    </row>
    <row r="1412" spans="3:4" s="185" customFormat="1" ht="12">
      <c r="C1412" s="127"/>
      <c r="D1412" s="166"/>
    </row>
    <row r="1413" spans="3:4" s="185" customFormat="1" ht="12">
      <c r="C1413" s="127"/>
      <c r="D1413" s="166"/>
    </row>
    <row r="1414" spans="3:4" s="185" customFormat="1" ht="12">
      <c r="C1414" s="127"/>
      <c r="D1414" s="166"/>
    </row>
    <row r="1415" spans="3:4" s="185" customFormat="1" ht="12">
      <c r="C1415" s="127"/>
      <c r="D1415" s="166"/>
    </row>
    <row r="1416" spans="3:4" s="185" customFormat="1" ht="12">
      <c r="C1416" s="127"/>
      <c r="D1416" s="166"/>
    </row>
    <row r="1417" spans="3:4" s="185" customFormat="1" ht="12">
      <c r="C1417" s="127"/>
      <c r="D1417" s="166"/>
    </row>
    <row r="1418" spans="3:4" s="185" customFormat="1" ht="12">
      <c r="C1418" s="127"/>
      <c r="D1418" s="166"/>
    </row>
    <row r="1419" spans="3:4" s="185" customFormat="1" ht="12">
      <c r="C1419" s="127"/>
      <c r="D1419" s="166"/>
    </row>
    <row r="1420" spans="3:4" s="185" customFormat="1" ht="12">
      <c r="C1420" s="127"/>
      <c r="D1420" s="166"/>
    </row>
    <row r="1421" spans="3:4" s="185" customFormat="1" ht="12">
      <c r="C1421" s="127"/>
      <c r="D1421" s="166"/>
    </row>
    <row r="1422" spans="3:4" s="185" customFormat="1" ht="12">
      <c r="C1422" s="127"/>
      <c r="D1422" s="166"/>
    </row>
    <row r="1423" spans="3:4" s="185" customFormat="1" ht="12">
      <c r="C1423" s="127"/>
      <c r="D1423" s="166"/>
    </row>
    <row r="1424" spans="3:4" s="185" customFormat="1" ht="12">
      <c r="C1424" s="127"/>
      <c r="D1424" s="166"/>
    </row>
    <row r="1425" spans="3:4" s="185" customFormat="1" ht="12">
      <c r="C1425" s="127"/>
      <c r="D1425" s="166"/>
    </row>
    <row r="1426" spans="3:4" s="185" customFormat="1" ht="12">
      <c r="C1426" s="127"/>
      <c r="D1426" s="166"/>
    </row>
    <row r="1427" spans="3:4" s="185" customFormat="1" ht="12">
      <c r="C1427" s="127"/>
      <c r="D1427" s="166"/>
    </row>
    <row r="1428" spans="3:4" s="185" customFormat="1" ht="12">
      <c r="C1428" s="127"/>
      <c r="D1428" s="166"/>
    </row>
    <row r="1429" spans="3:4" s="185" customFormat="1" ht="12">
      <c r="C1429" s="127"/>
      <c r="D1429" s="166"/>
    </row>
    <row r="1430" spans="3:4" s="185" customFormat="1" ht="12">
      <c r="C1430" s="127"/>
      <c r="D1430" s="166"/>
    </row>
    <row r="1431" spans="3:4" s="185" customFormat="1" ht="12">
      <c r="C1431" s="127"/>
      <c r="D1431" s="166"/>
    </row>
    <row r="1432" spans="3:4" s="185" customFormat="1" ht="12">
      <c r="C1432" s="127"/>
      <c r="D1432" s="166"/>
    </row>
    <row r="1433" spans="3:4" s="185" customFormat="1" ht="12">
      <c r="C1433" s="127"/>
      <c r="D1433" s="166"/>
    </row>
    <row r="1434" spans="3:4" s="185" customFormat="1" ht="12">
      <c r="C1434" s="127"/>
      <c r="D1434" s="166"/>
    </row>
    <row r="1435" spans="3:4" s="185" customFormat="1" ht="12">
      <c r="C1435" s="127"/>
      <c r="D1435" s="166"/>
    </row>
    <row r="1436" spans="3:4" s="185" customFormat="1" ht="12">
      <c r="C1436" s="127"/>
      <c r="D1436" s="166"/>
    </row>
    <row r="1437" spans="3:4" s="185" customFormat="1" ht="12">
      <c r="C1437" s="127"/>
      <c r="D1437" s="166"/>
    </row>
    <row r="1438" spans="3:4" s="185" customFormat="1" ht="12">
      <c r="C1438" s="127"/>
      <c r="D1438" s="166"/>
    </row>
    <row r="1439" spans="3:4" s="185" customFormat="1" ht="12">
      <c r="C1439" s="127"/>
      <c r="D1439" s="166"/>
    </row>
    <row r="1440" spans="3:4" s="185" customFormat="1" ht="12">
      <c r="C1440" s="127"/>
      <c r="D1440" s="166"/>
    </row>
    <row r="1441" spans="3:4" s="185" customFormat="1" ht="12">
      <c r="C1441" s="127"/>
      <c r="D1441" s="166"/>
    </row>
    <row r="1442" spans="3:4" s="185" customFormat="1" ht="12">
      <c r="C1442" s="127"/>
      <c r="D1442" s="166"/>
    </row>
    <row r="1443" spans="3:4" s="185" customFormat="1" ht="12">
      <c r="C1443" s="127"/>
      <c r="D1443" s="166"/>
    </row>
    <row r="1444" spans="3:4" s="185" customFormat="1" ht="12">
      <c r="C1444" s="127"/>
      <c r="D1444" s="166"/>
    </row>
    <row r="1445" spans="3:4" s="185" customFormat="1" ht="12">
      <c r="C1445" s="127"/>
      <c r="D1445" s="166"/>
    </row>
    <row r="1446" spans="3:4" s="185" customFormat="1" ht="12">
      <c r="C1446" s="127"/>
      <c r="D1446" s="166"/>
    </row>
    <row r="1447" spans="3:4" s="185" customFormat="1" ht="12">
      <c r="C1447" s="127"/>
      <c r="D1447" s="166"/>
    </row>
    <row r="1448" spans="3:4" s="185" customFormat="1" ht="12">
      <c r="C1448" s="127"/>
      <c r="D1448" s="166"/>
    </row>
    <row r="1449" spans="3:4" s="185" customFormat="1" ht="12">
      <c r="C1449" s="127"/>
      <c r="D1449" s="166"/>
    </row>
    <row r="1450" spans="3:4" s="185" customFormat="1" ht="12">
      <c r="C1450" s="127"/>
      <c r="D1450" s="166"/>
    </row>
    <row r="1451" spans="3:4" s="185" customFormat="1" ht="12">
      <c r="C1451" s="127"/>
      <c r="D1451" s="166"/>
    </row>
    <row r="1452" spans="3:4" s="185" customFormat="1" ht="12">
      <c r="C1452" s="127"/>
      <c r="D1452" s="166"/>
    </row>
    <row r="1453" spans="3:4" s="185" customFormat="1" ht="12">
      <c r="C1453" s="127"/>
      <c r="D1453" s="166"/>
    </row>
    <row r="1454" spans="3:4" s="185" customFormat="1" ht="12">
      <c r="C1454" s="127"/>
      <c r="D1454" s="166"/>
    </row>
    <row r="1455" spans="3:4" s="185" customFormat="1" ht="12">
      <c r="C1455" s="127"/>
      <c r="D1455" s="166"/>
    </row>
    <row r="1456" spans="3:4" s="185" customFormat="1" ht="12">
      <c r="C1456" s="127"/>
      <c r="D1456" s="166"/>
    </row>
    <row r="1457" spans="3:4" s="185" customFormat="1" ht="12">
      <c r="C1457" s="127"/>
      <c r="D1457" s="166"/>
    </row>
    <row r="1458" spans="3:4" s="185" customFormat="1" ht="12">
      <c r="C1458" s="127"/>
      <c r="D1458" s="166"/>
    </row>
    <row r="1459" spans="3:4" s="185" customFormat="1" ht="12">
      <c r="C1459" s="127"/>
      <c r="D1459" s="166"/>
    </row>
    <row r="1460" spans="3:4" s="185" customFormat="1" ht="12">
      <c r="C1460" s="127"/>
      <c r="D1460" s="166"/>
    </row>
    <row r="1461" spans="3:4" s="185" customFormat="1" ht="12">
      <c r="C1461" s="127"/>
      <c r="D1461" s="166"/>
    </row>
    <row r="1462" spans="3:4" s="185" customFormat="1" ht="12">
      <c r="C1462" s="127"/>
      <c r="D1462" s="166"/>
    </row>
    <row r="1463" spans="3:4" s="185" customFormat="1" ht="12">
      <c r="C1463" s="127"/>
      <c r="D1463" s="166"/>
    </row>
    <row r="1464" spans="3:4" s="185" customFormat="1" ht="12">
      <c r="C1464" s="127"/>
      <c r="D1464" s="166"/>
    </row>
    <row r="1465" spans="3:4" s="185" customFormat="1" ht="12">
      <c r="C1465" s="127"/>
      <c r="D1465" s="166"/>
    </row>
    <row r="1466" spans="3:4" s="185" customFormat="1" ht="12">
      <c r="C1466" s="127"/>
      <c r="D1466" s="166"/>
    </row>
    <row r="1467" spans="3:4" s="185" customFormat="1" ht="12">
      <c r="C1467" s="127"/>
      <c r="D1467" s="166"/>
    </row>
    <row r="1468" spans="3:4" s="185" customFormat="1" ht="12">
      <c r="C1468" s="127"/>
      <c r="D1468" s="166"/>
    </row>
    <row r="1469" spans="3:4" s="185" customFormat="1" ht="12">
      <c r="C1469" s="127"/>
      <c r="D1469" s="166"/>
    </row>
    <row r="1470" spans="3:4" s="185" customFormat="1" ht="12">
      <c r="C1470" s="127"/>
      <c r="D1470" s="166"/>
    </row>
    <row r="1471" spans="3:4" s="185" customFormat="1" ht="12">
      <c r="C1471" s="127"/>
      <c r="D1471" s="166"/>
    </row>
    <row r="1472" spans="3:4" s="185" customFormat="1" ht="12">
      <c r="C1472" s="127"/>
      <c r="D1472" s="166"/>
    </row>
    <row r="1473" spans="3:4" s="185" customFormat="1" ht="12">
      <c r="C1473" s="127"/>
      <c r="D1473" s="166"/>
    </row>
    <row r="1474" spans="3:4" s="185" customFormat="1" ht="12">
      <c r="C1474" s="127"/>
      <c r="D1474" s="166"/>
    </row>
    <row r="1475" spans="3:4" s="185" customFormat="1" ht="12">
      <c r="C1475" s="127"/>
      <c r="D1475" s="166"/>
    </row>
    <row r="1476" spans="3:4" s="185" customFormat="1" ht="12">
      <c r="C1476" s="127"/>
      <c r="D1476" s="166"/>
    </row>
    <row r="1477" spans="3:4" s="185" customFormat="1" ht="12">
      <c r="C1477" s="127"/>
      <c r="D1477" s="166"/>
    </row>
    <row r="1478" spans="3:4" s="185" customFormat="1" ht="12">
      <c r="C1478" s="127"/>
      <c r="D1478" s="166"/>
    </row>
    <row r="1479" spans="3:4" s="185" customFormat="1" ht="12">
      <c r="C1479" s="127"/>
      <c r="D1479" s="166"/>
    </row>
    <row r="1480" spans="3:4" s="185" customFormat="1" ht="12">
      <c r="C1480" s="127"/>
      <c r="D1480" s="166"/>
    </row>
    <row r="1481" spans="3:4" s="185" customFormat="1" ht="12">
      <c r="C1481" s="127"/>
      <c r="D1481" s="166"/>
    </row>
    <row r="1482" spans="3:4" s="185" customFormat="1" ht="12">
      <c r="C1482" s="127"/>
      <c r="D1482" s="166"/>
    </row>
    <row r="1483" spans="3:4" s="185" customFormat="1" ht="12">
      <c r="C1483" s="127"/>
      <c r="D1483" s="166"/>
    </row>
    <row r="1484" spans="3:4" s="185" customFormat="1" ht="12">
      <c r="C1484" s="127"/>
      <c r="D1484" s="166"/>
    </row>
    <row r="1485" spans="3:4" s="185" customFormat="1" ht="12">
      <c r="C1485" s="127"/>
      <c r="D1485" s="166"/>
    </row>
    <row r="1486" spans="3:4" s="185" customFormat="1" ht="12">
      <c r="C1486" s="127"/>
      <c r="D1486" s="166"/>
    </row>
    <row r="1487" spans="3:4" s="185" customFormat="1" ht="12">
      <c r="C1487" s="127"/>
      <c r="D1487" s="166"/>
    </row>
    <row r="1488" spans="3:4" s="185" customFormat="1" ht="12">
      <c r="C1488" s="127"/>
      <c r="D1488" s="166"/>
    </row>
    <row r="1489" spans="3:4" s="185" customFormat="1" ht="12">
      <c r="C1489" s="127"/>
      <c r="D1489" s="166"/>
    </row>
    <row r="1490" spans="3:4" s="185" customFormat="1" ht="12">
      <c r="C1490" s="127"/>
      <c r="D1490" s="166"/>
    </row>
    <row r="1491" spans="3:4" s="185" customFormat="1" ht="12">
      <c r="C1491" s="127"/>
      <c r="D1491" s="166"/>
    </row>
    <row r="1492" spans="3:4" s="185" customFormat="1" ht="12">
      <c r="C1492" s="127"/>
      <c r="D1492" s="166"/>
    </row>
    <row r="1493" spans="3:4" s="185" customFormat="1" ht="12">
      <c r="C1493" s="127"/>
      <c r="D1493" s="166"/>
    </row>
    <row r="1494" spans="3:4" s="185" customFormat="1" ht="12">
      <c r="C1494" s="127"/>
      <c r="D1494" s="166"/>
    </row>
    <row r="1495" spans="3:4" s="185" customFormat="1" ht="12">
      <c r="C1495" s="127"/>
      <c r="D1495" s="166"/>
    </row>
    <row r="1496" spans="3:4" s="185" customFormat="1" ht="12">
      <c r="C1496" s="127"/>
      <c r="D1496" s="166"/>
    </row>
    <row r="1497" spans="3:4" s="185" customFormat="1" ht="12">
      <c r="C1497" s="127"/>
      <c r="D1497" s="166"/>
    </row>
    <row r="1498" spans="3:4" s="185" customFormat="1" ht="12">
      <c r="C1498" s="127"/>
      <c r="D1498" s="166"/>
    </row>
    <row r="1499" spans="3:4" s="185" customFormat="1" ht="12">
      <c r="C1499" s="127"/>
      <c r="D1499" s="166"/>
    </row>
    <row r="1500" spans="3:4" s="185" customFormat="1" ht="12">
      <c r="C1500" s="127"/>
      <c r="D1500" s="166"/>
    </row>
    <row r="1501" spans="3:4" s="185" customFormat="1" ht="12">
      <c r="C1501" s="127"/>
      <c r="D1501" s="166"/>
    </row>
    <row r="1502" spans="3:4" s="185" customFormat="1" ht="12">
      <c r="C1502" s="127"/>
      <c r="D1502" s="166"/>
    </row>
    <row r="1503" spans="3:4" s="185" customFormat="1" ht="12">
      <c r="C1503" s="127"/>
      <c r="D1503" s="166"/>
    </row>
    <row r="1504" spans="3:4" s="185" customFormat="1" ht="12">
      <c r="C1504" s="127"/>
      <c r="D1504" s="166"/>
    </row>
    <row r="1505" spans="3:4" s="185" customFormat="1" ht="12">
      <c r="C1505" s="127"/>
      <c r="D1505" s="166"/>
    </row>
    <row r="1506" spans="3:4" s="185" customFormat="1" ht="12">
      <c r="C1506" s="127"/>
      <c r="D1506" s="166"/>
    </row>
    <row r="1507" spans="3:4" s="185" customFormat="1" ht="12">
      <c r="C1507" s="127"/>
      <c r="D1507" s="166"/>
    </row>
    <row r="1508" spans="3:4" s="185" customFormat="1" ht="12">
      <c r="C1508" s="127"/>
      <c r="D1508" s="166"/>
    </row>
    <row r="1509" spans="3:4" s="185" customFormat="1" ht="12">
      <c r="C1509" s="127"/>
      <c r="D1509" s="166"/>
    </row>
    <row r="1510" spans="3:4" s="185" customFormat="1" ht="12">
      <c r="C1510" s="127"/>
      <c r="D1510" s="166"/>
    </row>
    <row r="1511" spans="3:4" s="185" customFormat="1" ht="12">
      <c r="C1511" s="127"/>
      <c r="D1511" s="166"/>
    </row>
    <row r="1512" spans="3:4" s="185" customFormat="1" ht="12">
      <c r="C1512" s="127"/>
      <c r="D1512" s="166"/>
    </row>
    <row r="1513" spans="3:4" s="185" customFormat="1" ht="12">
      <c r="C1513" s="127"/>
      <c r="D1513" s="166"/>
    </row>
    <row r="1514" spans="3:4" s="185" customFormat="1" ht="12">
      <c r="C1514" s="127"/>
      <c r="D1514" s="166"/>
    </row>
    <row r="1515" spans="3:4" s="185" customFormat="1" ht="12">
      <c r="C1515" s="127"/>
      <c r="D1515" s="166"/>
    </row>
    <row r="1516" spans="3:4" s="185" customFormat="1" ht="12">
      <c r="C1516" s="127"/>
      <c r="D1516" s="166"/>
    </row>
    <row r="1517" spans="3:4" s="185" customFormat="1" ht="12">
      <c r="C1517" s="127"/>
      <c r="D1517" s="166"/>
    </row>
    <row r="1518" spans="3:4" s="185" customFormat="1" ht="12">
      <c r="C1518" s="127"/>
      <c r="D1518" s="166"/>
    </row>
    <row r="1519" spans="3:4" s="185" customFormat="1" ht="12">
      <c r="C1519" s="127"/>
      <c r="D1519" s="166"/>
    </row>
    <row r="1520" spans="3:4" s="185" customFormat="1" ht="12">
      <c r="C1520" s="127"/>
      <c r="D1520" s="166"/>
    </row>
    <row r="1521" spans="3:4" s="185" customFormat="1" ht="12">
      <c r="C1521" s="127"/>
      <c r="D1521" s="166"/>
    </row>
    <row r="1522" spans="3:4" s="185" customFormat="1" ht="12">
      <c r="C1522" s="127"/>
      <c r="D1522" s="166"/>
    </row>
    <row r="1523" spans="3:4" s="185" customFormat="1" ht="12">
      <c r="C1523" s="127"/>
      <c r="D1523" s="166"/>
    </row>
    <row r="1524" spans="3:4" s="185" customFormat="1" ht="12">
      <c r="C1524" s="127"/>
      <c r="D1524" s="166"/>
    </row>
    <row r="1525" spans="3:4" s="185" customFormat="1" ht="12">
      <c r="C1525" s="127"/>
      <c r="D1525" s="166"/>
    </row>
    <row r="1526" spans="3:4" s="185" customFormat="1" ht="12">
      <c r="C1526" s="127"/>
      <c r="D1526" s="166"/>
    </row>
    <row r="1527" spans="3:4" s="185" customFormat="1" ht="12">
      <c r="C1527" s="127"/>
      <c r="D1527" s="166"/>
    </row>
    <row r="1528" spans="3:4" s="185" customFormat="1" ht="12">
      <c r="C1528" s="127"/>
      <c r="D1528" s="166"/>
    </row>
    <row r="1529" spans="3:4" s="185" customFormat="1" ht="12">
      <c r="C1529" s="127"/>
      <c r="D1529" s="166"/>
    </row>
    <row r="1530" spans="3:4" s="185" customFormat="1" ht="12">
      <c r="C1530" s="127"/>
      <c r="D1530" s="166"/>
    </row>
    <row r="1531" spans="3:4" s="185" customFormat="1" ht="12">
      <c r="C1531" s="127"/>
      <c r="D1531" s="166"/>
    </row>
    <row r="1532" spans="3:4" s="185" customFormat="1" ht="12">
      <c r="C1532" s="127"/>
      <c r="D1532" s="166"/>
    </row>
    <row r="1533" spans="3:4" s="185" customFormat="1" ht="12">
      <c r="C1533" s="127"/>
      <c r="D1533" s="166"/>
    </row>
    <row r="1534" spans="3:4" s="185" customFormat="1" ht="12">
      <c r="C1534" s="127"/>
      <c r="D1534" s="166"/>
    </row>
    <row r="1535" spans="3:4" s="185" customFormat="1" ht="12">
      <c r="C1535" s="127"/>
      <c r="D1535" s="166"/>
    </row>
    <row r="1536" spans="3:4" s="185" customFormat="1" ht="12">
      <c r="C1536" s="127"/>
      <c r="D1536" s="166"/>
    </row>
    <row r="1537" spans="3:4" s="185" customFormat="1" ht="12">
      <c r="C1537" s="127"/>
      <c r="D1537" s="166"/>
    </row>
    <row r="1538" spans="3:4" s="185" customFormat="1" ht="12">
      <c r="C1538" s="127"/>
      <c r="D1538" s="166"/>
    </row>
    <row r="1539" spans="3:4" s="185" customFormat="1" ht="12">
      <c r="C1539" s="127"/>
      <c r="D1539" s="166"/>
    </row>
    <row r="1540" spans="3:4" s="185" customFormat="1" ht="12">
      <c r="C1540" s="127"/>
      <c r="D1540" s="166"/>
    </row>
    <row r="1541" spans="3:4" s="185" customFormat="1" ht="12">
      <c r="C1541" s="127"/>
      <c r="D1541" s="166"/>
    </row>
    <row r="1542" spans="3:4" s="185" customFormat="1" ht="12">
      <c r="C1542" s="127"/>
      <c r="D1542" s="166"/>
    </row>
    <row r="1543" spans="3:4" s="185" customFormat="1" ht="12">
      <c r="C1543" s="127"/>
      <c r="D1543" s="166"/>
    </row>
    <row r="1544" spans="3:4" s="185" customFormat="1" ht="12">
      <c r="C1544" s="127"/>
      <c r="D1544" s="166"/>
    </row>
    <row r="1545" spans="3:4" s="185" customFormat="1" ht="12">
      <c r="C1545" s="127"/>
      <c r="D1545" s="166"/>
    </row>
    <row r="1546" spans="3:4" s="185" customFormat="1" ht="12">
      <c r="C1546" s="127"/>
      <c r="D1546" s="166"/>
    </row>
    <row r="1547" spans="3:4" s="185" customFormat="1" ht="12">
      <c r="C1547" s="127"/>
      <c r="D1547" s="166"/>
    </row>
    <row r="1548" spans="3:4" s="185" customFormat="1" ht="12">
      <c r="C1548" s="127"/>
      <c r="D1548" s="166"/>
    </row>
    <row r="1549" spans="3:4" s="185" customFormat="1" ht="12">
      <c r="C1549" s="127"/>
      <c r="D1549" s="166"/>
    </row>
    <row r="1550" spans="3:4" s="185" customFormat="1" ht="12">
      <c r="C1550" s="127"/>
      <c r="D1550" s="166"/>
    </row>
    <row r="1551" spans="3:4" s="185" customFormat="1" ht="12">
      <c r="C1551" s="127"/>
      <c r="D1551" s="166"/>
    </row>
    <row r="1552" spans="3:4" s="185" customFormat="1" ht="12">
      <c r="C1552" s="127"/>
      <c r="D1552" s="166"/>
    </row>
    <row r="1553" spans="3:4" s="185" customFormat="1" ht="12">
      <c r="C1553" s="127"/>
      <c r="D1553" s="166"/>
    </row>
    <row r="1554" spans="3:4" s="185" customFormat="1" ht="12">
      <c r="C1554" s="127"/>
      <c r="D1554" s="166"/>
    </row>
    <row r="1555" spans="3:4" s="185" customFormat="1" ht="12">
      <c r="C1555" s="127"/>
      <c r="D1555" s="166"/>
    </row>
    <row r="1556" spans="3:4" s="185" customFormat="1" ht="12">
      <c r="C1556" s="127"/>
      <c r="D1556" s="166"/>
    </row>
    <row r="1557" spans="3:4" s="185" customFormat="1" ht="12">
      <c r="C1557" s="127"/>
      <c r="D1557" s="166"/>
    </row>
    <row r="1558" spans="3:4" s="185" customFormat="1" ht="12">
      <c r="C1558" s="127"/>
      <c r="D1558" s="166"/>
    </row>
    <row r="1559" spans="3:4" s="185" customFormat="1" ht="12">
      <c r="C1559" s="127"/>
      <c r="D1559" s="166"/>
    </row>
    <row r="1560" spans="3:4" s="185" customFormat="1" ht="12">
      <c r="C1560" s="127"/>
      <c r="D1560" s="166"/>
    </row>
    <row r="1561" spans="3:4" s="185" customFormat="1" ht="12">
      <c r="C1561" s="127"/>
      <c r="D1561" s="166"/>
    </row>
    <row r="1562" spans="3:4" s="185" customFormat="1" ht="12">
      <c r="C1562" s="127"/>
      <c r="D1562" s="166"/>
    </row>
    <row r="1563" spans="3:4" s="185" customFormat="1" ht="12">
      <c r="C1563" s="127"/>
      <c r="D1563" s="166"/>
    </row>
    <row r="1564" spans="3:4" s="185" customFormat="1" ht="12">
      <c r="C1564" s="127"/>
      <c r="D1564" s="166"/>
    </row>
    <row r="1565" spans="3:4" s="185" customFormat="1" ht="12">
      <c r="C1565" s="127"/>
      <c r="D1565" s="166"/>
    </row>
    <row r="1566" spans="3:4" s="185" customFormat="1" ht="12">
      <c r="C1566" s="127"/>
      <c r="D1566" s="166"/>
    </row>
    <row r="1567" spans="3:4" s="185" customFormat="1" ht="12">
      <c r="C1567" s="127"/>
      <c r="D1567" s="166"/>
    </row>
    <row r="1568" spans="3:4" s="185" customFormat="1" ht="12">
      <c r="C1568" s="127"/>
      <c r="D1568" s="166"/>
    </row>
    <row r="1569" spans="3:4" s="185" customFormat="1" ht="12">
      <c r="C1569" s="127"/>
      <c r="D1569" s="166"/>
    </row>
    <row r="1570" spans="3:4" s="185" customFormat="1" ht="12">
      <c r="C1570" s="127"/>
      <c r="D1570" s="166"/>
    </row>
    <row r="1571" spans="3:4" s="185" customFormat="1" ht="12">
      <c r="C1571" s="127"/>
      <c r="D1571" s="166"/>
    </row>
    <row r="1572" spans="3:4" s="185" customFormat="1" ht="12">
      <c r="C1572" s="127"/>
      <c r="D1572" s="166"/>
    </row>
    <row r="1573" spans="3:4" s="185" customFormat="1" ht="12">
      <c r="C1573" s="127"/>
      <c r="D1573" s="166"/>
    </row>
    <row r="1574" spans="3:4" s="185" customFormat="1" ht="12">
      <c r="C1574" s="127"/>
      <c r="D1574" s="166"/>
    </row>
    <row r="1575" spans="3:4" s="185" customFormat="1" ht="12">
      <c r="C1575" s="127"/>
      <c r="D1575" s="166"/>
    </row>
    <row r="1576" spans="3:4" s="185" customFormat="1" ht="12">
      <c r="C1576" s="127"/>
      <c r="D1576" s="166"/>
    </row>
    <row r="1577" spans="3:4" s="185" customFormat="1" ht="12">
      <c r="C1577" s="127"/>
      <c r="D1577" s="166"/>
    </row>
    <row r="1578" spans="3:4" s="185" customFormat="1" ht="12">
      <c r="C1578" s="127"/>
      <c r="D1578" s="166"/>
    </row>
    <row r="1579" spans="3:4" s="185" customFormat="1" ht="12">
      <c r="C1579" s="127"/>
      <c r="D1579" s="166"/>
    </row>
    <row r="1580" spans="3:4" s="185" customFormat="1" ht="12">
      <c r="C1580" s="127"/>
      <c r="D1580" s="166"/>
    </row>
    <row r="1581" spans="3:4" s="185" customFormat="1" ht="12">
      <c r="C1581" s="127"/>
      <c r="D1581" s="166"/>
    </row>
    <row r="1582" spans="3:4" s="185" customFormat="1" ht="12">
      <c r="C1582" s="127"/>
      <c r="D1582" s="166"/>
    </row>
    <row r="1583" spans="3:4" s="185" customFormat="1" ht="12">
      <c r="C1583" s="127"/>
      <c r="D1583" s="166"/>
    </row>
    <row r="1584" spans="3:4" s="185" customFormat="1" ht="12">
      <c r="C1584" s="127"/>
      <c r="D1584" s="166"/>
    </row>
    <row r="1585" spans="3:4" s="185" customFormat="1" ht="12">
      <c r="C1585" s="127"/>
      <c r="D1585" s="166"/>
    </row>
    <row r="1586" spans="3:4" s="185" customFormat="1" ht="12">
      <c r="C1586" s="127"/>
      <c r="D1586" s="166"/>
    </row>
    <row r="1587" spans="3:4" s="185" customFormat="1" ht="12">
      <c r="C1587" s="127"/>
      <c r="D1587" s="166"/>
    </row>
    <row r="1588" spans="3:4" s="185" customFormat="1" ht="12">
      <c r="C1588" s="127"/>
      <c r="D1588" s="166"/>
    </row>
    <row r="1589" spans="3:4" s="185" customFormat="1" ht="12">
      <c r="C1589" s="127"/>
      <c r="D1589" s="166"/>
    </row>
    <row r="1590" spans="3:4" s="185" customFormat="1" ht="12">
      <c r="C1590" s="127"/>
      <c r="D1590" s="166"/>
    </row>
    <row r="1591" spans="3:4" s="185" customFormat="1" ht="12">
      <c r="C1591" s="127"/>
      <c r="D1591" s="166"/>
    </row>
    <row r="1592" spans="3:4" s="185" customFormat="1" ht="12">
      <c r="C1592" s="127"/>
      <c r="D1592" s="166"/>
    </row>
    <row r="1593" spans="3:4" s="185" customFormat="1" ht="12">
      <c r="C1593" s="127"/>
      <c r="D1593" s="166"/>
    </row>
    <row r="1594" spans="3:4" s="185" customFormat="1" ht="12">
      <c r="C1594" s="127"/>
      <c r="D1594" s="166"/>
    </row>
    <row r="1595" spans="3:4" s="185" customFormat="1" ht="12">
      <c r="C1595" s="127"/>
      <c r="D1595" s="166"/>
    </row>
    <row r="1596" spans="3:4" s="185" customFormat="1" ht="12">
      <c r="C1596" s="127"/>
      <c r="D1596" s="166"/>
    </row>
    <row r="1597" spans="3:4" s="185" customFormat="1" ht="12">
      <c r="C1597" s="127"/>
      <c r="D1597" s="166"/>
    </row>
    <row r="1598" spans="3:4" s="185" customFormat="1" ht="12">
      <c r="C1598" s="127"/>
      <c r="D1598" s="166"/>
    </row>
    <row r="1599" spans="3:4" s="185" customFormat="1" ht="12">
      <c r="C1599" s="127"/>
      <c r="D1599" s="166"/>
    </row>
    <row r="1600" spans="3:4" s="185" customFormat="1" ht="12">
      <c r="C1600" s="127"/>
      <c r="D1600" s="166"/>
    </row>
    <row r="1601" spans="3:4" s="185" customFormat="1" ht="12">
      <c r="C1601" s="127"/>
      <c r="D1601" s="166"/>
    </row>
    <row r="1602" spans="3:4" s="185" customFormat="1" ht="12">
      <c r="C1602" s="127"/>
      <c r="D1602" s="166"/>
    </row>
    <row r="1603" spans="3:4" s="185" customFormat="1" ht="12">
      <c r="C1603" s="127"/>
      <c r="D1603" s="166"/>
    </row>
    <row r="1604" spans="3:4" s="185" customFormat="1" ht="12">
      <c r="C1604" s="127"/>
      <c r="D1604" s="166"/>
    </row>
    <row r="1605" spans="3:4" s="185" customFormat="1" ht="12">
      <c r="C1605" s="127"/>
      <c r="D1605" s="166"/>
    </row>
    <row r="1606" spans="3:4" s="185" customFormat="1" ht="12">
      <c r="C1606" s="127"/>
      <c r="D1606" s="166"/>
    </row>
    <row r="1607" spans="3:4" s="185" customFormat="1" ht="12">
      <c r="C1607" s="127"/>
      <c r="D1607" s="166"/>
    </row>
    <row r="1608" spans="3:4" s="185" customFormat="1" ht="12">
      <c r="C1608" s="127"/>
      <c r="D1608" s="166"/>
    </row>
    <row r="1609" spans="3:4" s="185" customFormat="1" ht="12">
      <c r="C1609" s="127"/>
      <c r="D1609" s="166"/>
    </row>
    <row r="1610" spans="3:4" s="185" customFormat="1" ht="12">
      <c r="C1610" s="127"/>
      <c r="D1610" s="166"/>
    </row>
    <row r="1611" spans="3:4" s="185" customFormat="1" ht="12">
      <c r="C1611" s="127"/>
      <c r="D1611" s="166"/>
    </row>
    <row r="1612" spans="3:4" s="185" customFormat="1" ht="12">
      <c r="C1612" s="127"/>
      <c r="D1612" s="166"/>
    </row>
    <row r="1613" spans="3:4" s="185" customFormat="1" ht="12">
      <c r="C1613" s="127"/>
      <c r="D1613" s="166"/>
    </row>
    <row r="1614" spans="3:4" s="185" customFormat="1" ht="12">
      <c r="C1614" s="127"/>
      <c r="D1614" s="166"/>
    </row>
    <row r="1615" spans="3:4" s="185" customFormat="1" ht="12">
      <c r="C1615" s="127"/>
      <c r="D1615" s="166"/>
    </row>
    <row r="1616" spans="3:4" s="185" customFormat="1" ht="12">
      <c r="C1616" s="127"/>
      <c r="D1616" s="166"/>
    </row>
    <row r="1617" spans="3:4" s="185" customFormat="1" ht="12">
      <c r="C1617" s="127"/>
      <c r="D1617" s="166"/>
    </row>
    <row r="1618" spans="3:4" s="185" customFormat="1" ht="12">
      <c r="C1618" s="127"/>
      <c r="D1618" s="166"/>
    </row>
    <row r="1619" spans="3:4" s="185" customFormat="1" ht="12">
      <c r="C1619" s="127"/>
      <c r="D1619" s="166"/>
    </row>
    <row r="1620" spans="3:4" s="185" customFormat="1" ht="12">
      <c r="C1620" s="127"/>
      <c r="D1620" s="166"/>
    </row>
    <row r="1621" spans="3:4" s="185" customFormat="1" ht="12">
      <c r="C1621" s="127"/>
      <c r="D1621" s="166"/>
    </row>
    <row r="1622" spans="3:4" s="185" customFormat="1" ht="12">
      <c r="C1622" s="127"/>
      <c r="D1622" s="166"/>
    </row>
    <row r="1623" spans="3:4" s="185" customFormat="1" ht="12">
      <c r="C1623" s="127"/>
      <c r="D1623" s="166"/>
    </row>
    <row r="1624" spans="3:4" s="185" customFormat="1" ht="12">
      <c r="C1624" s="127"/>
      <c r="D1624" s="166"/>
    </row>
    <row r="1625" spans="3:4" s="185" customFormat="1" ht="12">
      <c r="C1625" s="127"/>
      <c r="D1625" s="166"/>
    </row>
    <row r="1626" spans="3:4" s="185" customFormat="1" ht="12">
      <c r="C1626" s="127"/>
      <c r="D1626" s="166"/>
    </row>
    <row r="1627" spans="3:4" s="185" customFormat="1" ht="12">
      <c r="C1627" s="127"/>
      <c r="D1627" s="166"/>
    </row>
    <row r="1628" spans="3:4" s="185" customFormat="1" ht="12">
      <c r="C1628" s="127"/>
      <c r="D1628" s="166"/>
    </row>
    <row r="1629" spans="3:4" s="185" customFormat="1" ht="12">
      <c r="C1629" s="127"/>
      <c r="D1629" s="166"/>
    </row>
    <row r="1630" spans="3:4" s="185" customFormat="1" ht="12">
      <c r="C1630" s="127"/>
      <c r="D1630" s="166"/>
    </row>
    <row r="1631" spans="3:4" s="185" customFormat="1" ht="12">
      <c r="C1631" s="127"/>
      <c r="D1631" s="166"/>
    </row>
    <row r="1632" spans="3:4" s="185" customFormat="1" ht="12">
      <c r="C1632" s="127"/>
      <c r="D1632" s="166"/>
    </row>
    <row r="1633" spans="3:4" s="185" customFormat="1" ht="12">
      <c r="C1633" s="127"/>
      <c r="D1633" s="166"/>
    </row>
    <row r="1634" spans="3:4" s="185" customFormat="1" ht="12">
      <c r="C1634" s="127"/>
      <c r="D1634" s="166"/>
    </row>
    <row r="1635" spans="3:4" s="185" customFormat="1" ht="12">
      <c r="C1635" s="127"/>
      <c r="D1635" s="166"/>
    </row>
    <row r="1636" spans="3:4" s="185" customFormat="1" ht="12">
      <c r="C1636" s="127"/>
      <c r="D1636" s="166"/>
    </row>
    <row r="1637" spans="3:4" s="185" customFormat="1" ht="12">
      <c r="C1637" s="127"/>
      <c r="D1637" s="166"/>
    </row>
    <row r="1638" spans="3:4" s="185" customFormat="1" ht="12">
      <c r="C1638" s="127"/>
      <c r="D1638" s="166"/>
    </row>
    <row r="1639" spans="3:4" s="185" customFormat="1" ht="12">
      <c r="C1639" s="127"/>
      <c r="D1639" s="166"/>
    </row>
    <row r="1640" spans="3:4" s="185" customFormat="1" ht="12">
      <c r="C1640" s="127"/>
      <c r="D1640" s="166"/>
    </row>
    <row r="1641" spans="3:4" s="185" customFormat="1" ht="12">
      <c r="C1641" s="127"/>
      <c r="D1641" s="166"/>
    </row>
    <row r="1642" spans="3:4" s="185" customFormat="1" ht="12">
      <c r="C1642" s="127"/>
      <c r="D1642" s="166"/>
    </row>
    <row r="1643" spans="3:4" s="185" customFormat="1" ht="12">
      <c r="C1643" s="127"/>
      <c r="D1643" s="166"/>
    </row>
    <row r="1644" spans="3:4" s="185" customFormat="1" ht="12">
      <c r="C1644" s="127"/>
      <c r="D1644" s="166"/>
    </row>
    <row r="1645" spans="3:4" s="185" customFormat="1" ht="12">
      <c r="C1645" s="127"/>
      <c r="D1645" s="166"/>
    </row>
    <row r="1646" spans="3:4" s="185" customFormat="1" ht="12">
      <c r="C1646" s="127"/>
      <c r="D1646" s="166"/>
    </row>
    <row r="1647" spans="3:4" s="185" customFormat="1" ht="12">
      <c r="C1647" s="127"/>
      <c r="D1647" s="166"/>
    </row>
    <row r="1648" spans="3:4" s="185" customFormat="1" ht="12">
      <c r="C1648" s="127"/>
      <c r="D1648" s="166"/>
    </row>
    <row r="1649" spans="3:4" s="185" customFormat="1" ht="12">
      <c r="C1649" s="127"/>
      <c r="D1649" s="166"/>
    </row>
    <row r="1650" spans="3:4" s="185" customFormat="1" ht="12">
      <c r="C1650" s="127"/>
      <c r="D1650" s="166"/>
    </row>
    <row r="1651" spans="3:4" s="185" customFormat="1" ht="12">
      <c r="C1651" s="127"/>
      <c r="D1651" s="166"/>
    </row>
    <row r="1652" spans="3:4" s="185" customFormat="1" ht="12">
      <c r="C1652" s="127"/>
      <c r="D1652" s="166"/>
    </row>
    <row r="1653" spans="3:4" s="185" customFormat="1" ht="12">
      <c r="C1653" s="127"/>
      <c r="D1653" s="166"/>
    </row>
    <row r="1654" spans="3:4" s="185" customFormat="1" ht="12">
      <c r="C1654" s="127"/>
      <c r="D1654" s="166"/>
    </row>
    <row r="1655" spans="3:4" s="185" customFormat="1" ht="12">
      <c r="C1655" s="127"/>
      <c r="D1655" s="166"/>
    </row>
    <row r="1656" spans="3:4" s="185" customFormat="1" ht="12">
      <c r="C1656" s="127"/>
      <c r="D1656" s="166"/>
    </row>
    <row r="1657" spans="3:4" s="185" customFormat="1" ht="12">
      <c r="C1657" s="127"/>
      <c r="D1657" s="166"/>
    </row>
    <row r="1658" spans="3:4" s="185" customFormat="1" ht="12">
      <c r="C1658" s="127"/>
      <c r="D1658" s="166"/>
    </row>
    <row r="1659" spans="3:4" s="185" customFormat="1" ht="12">
      <c r="C1659" s="127"/>
      <c r="D1659" s="166"/>
    </row>
    <row r="1660" spans="3:4" s="185" customFormat="1" ht="12">
      <c r="C1660" s="127"/>
      <c r="D1660" s="166"/>
    </row>
    <row r="1661" spans="3:4" s="185" customFormat="1" ht="12">
      <c r="C1661" s="127"/>
      <c r="D1661" s="166"/>
    </row>
    <row r="1662" spans="3:4" s="185" customFormat="1" ht="12">
      <c r="C1662" s="127"/>
      <c r="D1662" s="166"/>
    </row>
    <row r="1663" spans="3:4" s="185" customFormat="1" ht="12">
      <c r="C1663" s="127"/>
      <c r="D1663" s="166"/>
    </row>
    <row r="1664" spans="3:4" s="185" customFormat="1" ht="12">
      <c r="C1664" s="127"/>
      <c r="D1664" s="166"/>
    </row>
    <row r="1665" spans="3:4" s="185" customFormat="1" ht="12">
      <c r="C1665" s="127"/>
      <c r="D1665" s="166"/>
    </row>
    <row r="1666" spans="3:4" s="185" customFormat="1" ht="12">
      <c r="C1666" s="127"/>
      <c r="D1666" s="166"/>
    </row>
    <row r="1667" spans="3:4" s="185" customFormat="1" ht="12">
      <c r="C1667" s="127"/>
      <c r="D1667" s="166"/>
    </row>
    <row r="1668" spans="3:4" s="185" customFormat="1" ht="12">
      <c r="C1668" s="127"/>
      <c r="D1668" s="166"/>
    </row>
    <row r="1669" spans="3:4" s="185" customFormat="1" ht="12">
      <c r="C1669" s="127"/>
      <c r="D1669" s="166"/>
    </row>
    <row r="1670" spans="3:4" s="185" customFormat="1" ht="12">
      <c r="C1670" s="127"/>
      <c r="D1670" s="166"/>
    </row>
    <row r="1671" spans="3:4" s="185" customFormat="1" ht="12">
      <c r="C1671" s="127"/>
      <c r="D1671" s="166"/>
    </row>
    <row r="1672" spans="3:4" s="185" customFormat="1" ht="12">
      <c r="C1672" s="127"/>
      <c r="D1672" s="166"/>
    </row>
    <row r="1673" spans="3:4" s="185" customFormat="1" ht="12">
      <c r="C1673" s="127"/>
      <c r="D1673" s="166"/>
    </row>
    <row r="1674" spans="3:4" s="185" customFormat="1" ht="12">
      <c r="C1674" s="127"/>
      <c r="D1674" s="166"/>
    </row>
    <row r="1675" spans="3:4" s="185" customFormat="1" ht="12">
      <c r="C1675" s="127"/>
      <c r="D1675" s="166"/>
    </row>
    <row r="1676" spans="3:4" s="185" customFormat="1" ht="12">
      <c r="C1676" s="127"/>
      <c r="D1676" s="166"/>
    </row>
    <row r="1677" spans="3:4" s="185" customFormat="1" ht="12">
      <c r="C1677" s="127"/>
      <c r="D1677" s="166"/>
    </row>
    <row r="1678" spans="3:4" s="185" customFormat="1" ht="12">
      <c r="C1678" s="127"/>
      <c r="D1678" s="166"/>
    </row>
    <row r="1679" spans="3:4" s="185" customFormat="1" ht="12">
      <c r="C1679" s="127"/>
      <c r="D1679" s="166"/>
    </row>
    <row r="1680" spans="3:4" s="185" customFormat="1" ht="12">
      <c r="C1680" s="127"/>
      <c r="D1680" s="166"/>
    </row>
    <row r="1681" spans="3:4" s="185" customFormat="1" ht="12">
      <c r="C1681" s="127"/>
      <c r="D1681" s="166"/>
    </row>
    <row r="1682" spans="3:4" s="185" customFormat="1" ht="12">
      <c r="C1682" s="127"/>
      <c r="D1682" s="166"/>
    </row>
    <row r="1683" spans="3:4" s="185" customFormat="1" ht="12">
      <c r="C1683" s="127"/>
      <c r="D1683" s="166"/>
    </row>
    <row r="1684" spans="3:4" s="185" customFormat="1" ht="12">
      <c r="C1684" s="127"/>
      <c r="D1684" s="166"/>
    </row>
    <row r="1685" spans="3:4" s="185" customFormat="1" ht="12">
      <c r="C1685" s="127"/>
      <c r="D1685" s="166"/>
    </row>
    <row r="1686" spans="3:4" s="185" customFormat="1" ht="12">
      <c r="C1686" s="127"/>
      <c r="D1686" s="166"/>
    </row>
    <row r="1687" spans="3:4" s="185" customFormat="1" ht="12">
      <c r="C1687" s="127"/>
      <c r="D1687" s="166"/>
    </row>
    <row r="1688" spans="3:4" s="185" customFormat="1" ht="12">
      <c r="C1688" s="127"/>
      <c r="D1688" s="166"/>
    </row>
    <row r="1689" spans="3:4" s="185" customFormat="1" ht="12">
      <c r="C1689" s="127"/>
      <c r="D1689" s="166"/>
    </row>
    <row r="1690" spans="3:4" s="185" customFormat="1" ht="12">
      <c r="C1690" s="127"/>
      <c r="D1690" s="166"/>
    </row>
    <row r="1691" spans="3:4" s="185" customFormat="1" ht="12">
      <c r="C1691" s="127"/>
      <c r="D1691" s="166"/>
    </row>
    <row r="1692" spans="3:4" s="185" customFormat="1" ht="12">
      <c r="C1692" s="127"/>
      <c r="D1692" s="166"/>
    </row>
    <row r="1693" spans="3:4" s="185" customFormat="1" ht="12">
      <c r="C1693" s="127"/>
      <c r="D1693" s="166"/>
    </row>
    <row r="1694" spans="3:4" s="185" customFormat="1" ht="12">
      <c r="C1694" s="127"/>
      <c r="D1694" s="166"/>
    </row>
    <row r="1695" spans="3:4" s="185" customFormat="1" ht="12">
      <c r="C1695" s="127"/>
      <c r="D1695" s="166"/>
    </row>
    <row r="1696" spans="3:4" s="185" customFormat="1" ht="12">
      <c r="C1696" s="127"/>
      <c r="D1696" s="166"/>
    </row>
    <row r="1697" spans="3:4" s="185" customFormat="1" ht="12">
      <c r="C1697" s="127"/>
      <c r="D1697" s="166"/>
    </row>
    <row r="1698" spans="3:4" s="185" customFormat="1" ht="12">
      <c r="C1698" s="127"/>
      <c r="D1698" s="166"/>
    </row>
    <row r="1699" spans="3:4" s="185" customFormat="1" ht="12">
      <c r="C1699" s="127"/>
      <c r="D1699" s="166"/>
    </row>
    <row r="1700" spans="3:4" s="185" customFormat="1" ht="12">
      <c r="C1700" s="127"/>
      <c r="D1700" s="166"/>
    </row>
    <row r="1701" spans="3:4" s="185" customFormat="1" ht="12">
      <c r="C1701" s="127"/>
      <c r="D1701" s="166"/>
    </row>
    <row r="1702" spans="3:4" s="185" customFormat="1" ht="12">
      <c r="C1702" s="127"/>
      <c r="D1702" s="166"/>
    </row>
    <row r="1703" spans="3:4" s="185" customFormat="1" ht="12">
      <c r="C1703" s="127"/>
      <c r="D1703" s="166"/>
    </row>
    <row r="1704" spans="3:4" s="185" customFormat="1" ht="12">
      <c r="C1704" s="127"/>
      <c r="D1704" s="166"/>
    </row>
    <row r="1705" spans="3:4" s="185" customFormat="1" ht="12">
      <c r="C1705" s="127"/>
      <c r="D1705" s="166"/>
    </row>
    <row r="1706" spans="3:4" s="185" customFormat="1" ht="12">
      <c r="C1706" s="127"/>
      <c r="D1706" s="166"/>
    </row>
    <row r="1707" spans="3:4" s="185" customFormat="1" ht="12">
      <c r="C1707" s="127"/>
      <c r="D1707" s="166"/>
    </row>
    <row r="1708" spans="3:4" s="185" customFormat="1" ht="12">
      <c r="C1708" s="127"/>
      <c r="D1708" s="166"/>
    </row>
    <row r="1709" spans="3:4" s="185" customFormat="1" ht="12">
      <c r="C1709" s="127"/>
      <c r="D1709" s="166"/>
    </row>
    <row r="1710" spans="3:4" s="185" customFormat="1" ht="12">
      <c r="C1710" s="127"/>
      <c r="D1710" s="166"/>
    </row>
    <row r="1711" spans="3:4" s="185" customFormat="1" ht="12">
      <c r="C1711" s="127"/>
      <c r="D1711" s="166"/>
    </row>
    <row r="1712" spans="3:4" s="185" customFormat="1" ht="12">
      <c r="C1712" s="127"/>
      <c r="D1712" s="166"/>
    </row>
    <row r="1713" spans="3:4" s="185" customFormat="1" ht="12">
      <c r="C1713" s="127"/>
      <c r="D1713" s="166"/>
    </row>
    <row r="1714" spans="3:4" s="185" customFormat="1" ht="12">
      <c r="C1714" s="127"/>
      <c r="D1714" s="166"/>
    </row>
    <row r="1715" spans="3:4" s="185" customFormat="1" ht="12">
      <c r="C1715" s="127"/>
      <c r="D1715" s="166"/>
    </row>
    <row r="1716" spans="3:4" s="185" customFormat="1" ht="12">
      <c r="C1716" s="127"/>
      <c r="D1716" s="166"/>
    </row>
    <row r="1717" spans="3:4" s="185" customFormat="1" ht="12">
      <c r="C1717" s="127"/>
      <c r="D1717" s="166"/>
    </row>
    <row r="1718" spans="3:4" s="185" customFormat="1" ht="12">
      <c r="C1718" s="127"/>
      <c r="D1718" s="166"/>
    </row>
    <row r="1719" spans="3:4" s="185" customFormat="1" ht="12">
      <c r="C1719" s="127"/>
      <c r="D1719" s="166"/>
    </row>
    <row r="1720" spans="3:4" s="185" customFormat="1" ht="12">
      <c r="C1720" s="127"/>
      <c r="D1720" s="166"/>
    </row>
    <row r="1721" spans="3:4" s="185" customFormat="1" ht="12">
      <c r="C1721" s="127"/>
      <c r="D1721" s="166"/>
    </row>
    <row r="1722" spans="3:4" s="185" customFormat="1" ht="12">
      <c r="C1722" s="127"/>
      <c r="D1722" s="166"/>
    </row>
    <row r="1723" spans="3:4" s="185" customFormat="1" ht="12">
      <c r="C1723" s="127"/>
      <c r="D1723" s="166"/>
    </row>
    <row r="1724" spans="3:4" s="185" customFormat="1" ht="12">
      <c r="C1724" s="127"/>
      <c r="D1724" s="166"/>
    </row>
    <row r="1725" spans="3:4" s="185" customFormat="1" ht="12">
      <c r="C1725" s="127"/>
      <c r="D1725" s="166"/>
    </row>
    <row r="1726" spans="3:4" s="185" customFormat="1" ht="12">
      <c r="C1726" s="127"/>
      <c r="D1726" s="166"/>
    </row>
    <row r="1727" spans="3:4" s="185" customFormat="1" ht="12">
      <c r="C1727" s="127"/>
      <c r="D1727" s="166"/>
    </row>
    <row r="1728" spans="3:4" s="185" customFormat="1" ht="12">
      <c r="C1728" s="127"/>
      <c r="D1728" s="166"/>
    </row>
    <row r="1729" spans="3:4" s="185" customFormat="1" ht="12">
      <c r="C1729" s="127"/>
      <c r="D1729" s="166"/>
    </row>
    <row r="1730" spans="3:4" s="185" customFormat="1" ht="12">
      <c r="C1730" s="127"/>
      <c r="D1730" s="166"/>
    </row>
    <row r="1731" spans="3:4" s="185" customFormat="1" ht="12">
      <c r="C1731" s="127"/>
      <c r="D1731" s="166"/>
    </row>
    <row r="1732" spans="3:4" s="185" customFormat="1" ht="12">
      <c r="C1732" s="127"/>
      <c r="D1732" s="166"/>
    </row>
    <row r="1733" spans="3:4" s="185" customFormat="1" ht="12">
      <c r="C1733" s="127"/>
      <c r="D1733" s="166"/>
    </row>
    <row r="1734" spans="3:4" s="185" customFormat="1" ht="12">
      <c r="C1734" s="127"/>
      <c r="D1734" s="166"/>
    </row>
    <row r="1735" spans="3:4" s="185" customFormat="1" ht="12">
      <c r="C1735" s="127"/>
      <c r="D1735" s="166"/>
    </row>
    <row r="1736" spans="3:4" s="185" customFormat="1" ht="12">
      <c r="C1736" s="127"/>
      <c r="D1736" s="166"/>
    </row>
    <row r="1737" spans="3:4" s="185" customFormat="1" ht="12">
      <c r="C1737" s="127"/>
      <c r="D1737" s="166"/>
    </row>
    <row r="1738" spans="3:4" s="185" customFormat="1" ht="12">
      <c r="C1738" s="127"/>
      <c r="D1738" s="166"/>
    </row>
    <row r="1739" spans="3:4" s="185" customFormat="1" ht="12">
      <c r="C1739" s="127"/>
      <c r="D1739" s="166"/>
    </row>
    <row r="1740" spans="3:4" s="185" customFormat="1" ht="12">
      <c r="C1740" s="127"/>
      <c r="D1740" s="166"/>
    </row>
    <row r="1741" spans="3:4" s="185" customFormat="1" ht="12">
      <c r="C1741" s="127"/>
      <c r="D1741" s="166"/>
    </row>
    <row r="1742" spans="3:4" s="185" customFormat="1" ht="12">
      <c r="C1742" s="127"/>
      <c r="D1742" s="166"/>
    </row>
    <row r="1743" spans="3:4" s="185" customFormat="1" ht="12">
      <c r="C1743" s="127"/>
      <c r="D1743" s="166"/>
    </row>
    <row r="1744" spans="3:4" s="185" customFormat="1" ht="12">
      <c r="C1744" s="127"/>
      <c r="D1744" s="166"/>
    </row>
    <row r="1745" spans="3:4" s="185" customFormat="1" ht="12">
      <c r="C1745" s="127"/>
      <c r="D1745" s="166"/>
    </row>
    <row r="1746" spans="3:4" s="185" customFormat="1" ht="12">
      <c r="C1746" s="127"/>
      <c r="D1746" s="166"/>
    </row>
    <row r="1747" spans="3:4" s="185" customFormat="1" ht="12">
      <c r="C1747" s="127"/>
      <c r="D1747" s="166"/>
    </row>
    <row r="1748" spans="3:4" s="185" customFormat="1" ht="12">
      <c r="C1748" s="127"/>
      <c r="D1748" s="166"/>
    </row>
    <row r="1749" spans="3:4" s="185" customFormat="1" ht="12">
      <c r="C1749" s="127"/>
      <c r="D1749" s="166"/>
    </row>
    <row r="1750" spans="3:4" s="185" customFormat="1" ht="12">
      <c r="C1750" s="127"/>
      <c r="D1750" s="166"/>
    </row>
    <row r="1751" spans="3:4" s="185" customFormat="1" ht="12">
      <c r="C1751" s="127"/>
      <c r="D1751" s="166"/>
    </row>
    <row r="1752" spans="3:4" s="185" customFormat="1" ht="12">
      <c r="C1752" s="127"/>
      <c r="D1752" s="166"/>
    </row>
    <row r="1753" spans="3:4" s="185" customFormat="1" ht="12">
      <c r="C1753" s="127"/>
      <c r="D1753" s="166"/>
    </row>
    <row r="1754" spans="3:4" s="185" customFormat="1" ht="12">
      <c r="C1754" s="127"/>
      <c r="D1754" s="166"/>
    </row>
    <row r="1755" spans="3:4" s="185" customFormat="1" ht="12">
      <c r="C1755" s="127"/>
      <c r="D1755" s="166"/>
    </row>
    <row r="1756" spans="3:4" s="185" customFormat="1" ht="12">
      <c r="C1756" s="127"/>
      <c r="D1756" s="166"/>
    </row>
    <row r="1757" spans="3:4" s="185" customFormat="1" ht="12">
      <c r="C1757" s="127"/>
      <c r="D1757" s="166"/>
    </row>
    <row r="1758" spans="3:4" s="185" customFormat="1" ht="12">
      <c r="C1758" s="127"/>
      <c r="D1758" s="166"/>
    </row>
    <row r="1759" spans="3:4" s="185" customFormat="1" ht="12">
      <c r="C1759" s="127"/>
      <c r="D1759" s="166"/>
    </row>
    <row r="1760" spans="3:4" s="185" customFormat="1" ht="12">
      <c r="C1760" s="127"/>
      <c r="D1760" s="166"/>
    </row>
    <row r="1761" spans="3:4" s="185" customFormat="1" ht="12">
      <c r="C1761" s="127"/>
      <c r="D1761" s="166"/>
    </row>
    <row r="1762" spans="3:4" s="185" customFormat="1" ht="12">
      <c r="C1762" s="127"/>
      <c r="D1762" s="166"/>
    </row>
    <row r="1763" spans="3:4" s="185" customFormat="1" ht="12">
      <c r="C1763" s="127"/>
      <c r="D1763" s="166"/>
    </row>
    <row r="1764" spans="3:4" s="185" customFormat="1" ht="12">
      <c r="C1764" s="127"/>
      <c r="D1764" s="166"/>
    </row>
    <row r="1765" spans="3:4" s="185" customFormat="1" ht="12">
      <c r="C1765" s="127"/>
      <c r="D1765" s="166"/>
    </row>
    <row r="1766" spans="3:4" s="185" customFormat="1" ht="12">
      <c r="C1766" s="127"/>
      <c r="D1766" s="166"/>
    </row>
    <row r="1767" spans="3:4" s="185" customFormat="1" ht="12">
      <c r="C1767" s="127"/>
      <c r="D1767" s="166"/>
    </row>
    <row r="1768" spans="3:4" s="185" customFormat="1" ht="12">
      <c r="C1768" s="127"/>
      <c r="D1768" s="166"/>
    </row>
    <row r="1769" spans="3:4" s="185" customFormat="1" ht="12">
      <c r="C1769" s="127"/>
      <c r="D1769" s="166"/>
    </row>
    <row r="1770" spans="3:4" s="185" customFormat="1" ht="12">
      <c r="C1770" s="127"/>
      <c r="D1770" s="166"/>
    </row>
    <row r="1771" spans="3:4" s="185" customFormat="1" ht="12">
      <c r="C1771" s="127"/>
      <c r="D1771" s="166"/>
    </row>
    <row r="1772" spans="3:4" s="185" customFormat="1" ht="12">
      <c r="C1772" s="127"/>
      <c r="D1772" s="166"/>
    </row>
    <row r="1773" spans="3:4" s="185" customFormat="1" ht="12">
      <c r="C1773" s="127"/>
      <c r="D1773" s="166"/>
    </row>
    <row r="1774" spans="3:4" s="185" customFormat="1" ht="12">
      <c r="C1774" s="127"/>
      <c r="D1774" s="166"/>
    </row>
    <row r="1775" spans="3:4" s="185" customFormat="1" ht="12">
      <c r="C1775" s="127"/>
      <c r="D1775" s="166"/>
    </row>
    <row r="1776" spans="3:4" s="185" customFormat="1" ht="12">
      <c r="C1776" s="127"/>
      <c r="D1776" s="166"/>
    </row>
    <row r="1777" spans="3:4" s="185" customFormat="1" ht="12">
      <c r="C1777" s="127"/>
      <c r="D1777" s="166"/>
    </row>
    <row r="1778" spans="3:4" s="185" customFormat="1" ht="12">
      <c r="C1778" s="127"/>
      <c r="D1778" s="166"/>
    </row>
    <row r="1779" spans="3:4" s="185" customFormat="1" ht="12">
      <c r="C1779" s="127"/>
      <c r="D1779" s="166"/>
    </row>
    <row r="1780" spans="3:4" s="185" customFormat="1" ht="12">
      <c r="C1780" s="127"/>
      <c r="D1780" s="166"/>
    </row>
    <row r="1781" spans="3:4" s="185" customFormat="1" ht="12">
      <c r="C1781" s="127"/>
      <c r="D1781" s="166"/>
    </row>
    <row r="1782" spans="3:4" s="185" customFormat="1" ht="12">
      <c r="C1782" s="127"/>
      <c r="D1782" s="166"/>
    </row>
    <row r="1783" spans="3:4" s="185" customFormat="1" ht="12">
      <c r="C1783" s="127"/>
      <c r="D1783" s="166"/>
    </row>
    <row r="1784" spans="3:4" s="185" customFormat="1" ht="12">
      <c r="C1784" s="127"/>
      <c r="D1784" s="166"/>
    </row>
    <row r="1785" spans="3:4" s="185" customFormat="1" ht="12">
      <c r="C1785" s="127"/>
      <c r="D1785" s="166"/>
    </row>
    <row r="1786" spans="3:4" s="185" customFormat="1" ht="12">
      <c r="C1786" s="127"/>
      <c r="D1786" s="166"/>
    </row>
    <row r="1787" spans="3:4" s="185" customFormat="1" ht="12">
      <c r="C1787" s="127"/>
      <c r="D1787" s="166"/>
    </row>
    <row r="1788" spans="3:4" s="185" customFormat="1" ht="12">
      <c r="C1788" s="127"/>
      <c r="D1788" s="166"/>
    </row>
    <row r="1789" spans="3:4" s="185" customFormat="1" ht="12">
      <c r="C1789" s="127"/>
      <c r="D1789" s="166"/>
    </row>
    <row r="1790" spans="3:4" s="185" customFormat="1" ht="12">
      <c r="C1790" s="127"/>
      <c r="D1790" s="166"/>
    </row>
    <row r="1791" spans="3:4" s="185" customFormat="1" ht="12">
      <c r="C1791" s="127"/>
      <c r="D1791" s="166"/>
    </row>
    <row r="1792" spans="3:4" s="185" customFormat="1" ht="12">
      <c r="C1792" s="127"/>
      <c r="D1792" s="166"/>
    </row>
    <row r="1793" spans="3:4" s="185" customFormat="1" ht="12">
      <c r="C1793" s="127"/>
      <c r="D1793" s="166"/>
    </row>
    <row r="1794" spans="3:4" s="185" customFormat="1" ht="12">
      <c r="C1794" s="127"/>
      <c r="D1794" s="166"/>
    </row>
    <row r="1795" spans="3:4" s="185" customFormat="1" ht="12">
      <c r="C1795" s="127"/>
      <c r="D1795" s="166"/>
    </row>
    <row r="1796" spans="3:4" s="185" customFormat="1" ht="12">
      <c r="C1796" s="127"/>
      <c r="D1796" s="166"/>
    </row>
    <row r="1797" spans="3:4" s="185" customFormat="1" ht="12">
      <c r="C1797" s="127"/>
      <c r="D1797" s="166"/>
    </row>
    <row r="1798" spans="3:4" s="185" customFormat="1" ht="12">
      <c r="C1798" s="127"/>
      <c r="D1798" s="166"/>
    </row>
    <row r="1799" spans="3:4" s="185" customFormat="1" ht="12">
      <c r="C1799" s="127"/>
      <c r="D1799" s="166"/>
    </row>
    <row r="1800" spans="3:4" s="185" customFormat="1" ht="12">
      <c r="C1800" s="127"/>
      <c r="D1800" s="166"/>
    </row>
    <row r="1801" spans="3:4" s="185" customFormat="1" ht="12">
      <c r="C1801" s="127"/>
      <c r="D1801" s="166"/>
    </row>
    <row r="1802" spans="3:4" s="185" customFormat="1" ht="12">
      <c r="C1802" s="127"/>
      <c r="D1802" s="166"/>
    </row>
    <row r="1803" spans="3:4" s="185" customFormat="1" ht="12">
      <c r="C1803" s="127"/>
      <c r="D1803" s="166"/>
    </row>
    <row r="1804" spans="3:4" s="185" customFormat="1" ht="12">
      <c r="C1804" s="127"/>
      <c r="D1804" s="166"/>
    </row>
    <row r="1805" spans="3:4" s="185" customFormat="1" ht="12">
      <c r="C1805" s="127"/>
      <c r="D1805" s="166"/>
    </row>
    <row r="1806" spans="3:4" s="185" customFormat="1" ht="12">
      <c r="C1806" s="127"/>
      <c r="D1806" s="166"/>
    </row>
    <row r="1807" spans="3:4" s="185" customFormat="1" ht="12">
      <c r="C1807" s="127"/>
      <c r="D1807" s="166"/>
    </row>
    <row r="1808" spans="3:4" s="185" customFormat="1" ht="12">
      <c r="C1808" s="127"/>
      <c r="D1808" s="166"/>
    </row>
    <row r="1809" spans="3:4" s="185" customFormat="1" ht="12">
      <c r="C1809" s="127"/>
      <c r="D1809" s="166"/>
    </row>
    <row r="1810" spans="3:4" s="185" customFormat="1" ht="12">
      <c r="C1810" s="127"/>
      <c r="D1810" s="166"/>
    </row>
    <row r="1811" spans="3:4" s="185" customFormat="1" ht="12">
      <c r="C1811" s="127"/>
      <c r="D1811" s="166"/>
    </row>
    <row r="1812" spans="3:4" s="185" customFormat="1" ht="12">
      <c r="C1812" s="127"/>
      <c r="D1812" s="166"/>
    </row>
    <row r="1813" spans="3:4" s="185" customFormat="1" ht="12">
      <c r="C1813" s="127"/>
      <c r="D1813" s="166"/>
    </row>
    <row r="1814" spans="3:4" s="185" customFormat="1" ht="12">
      <c r="C1814" s="127"/>
      <c r="D1814" s="166"/>
    </row>
    <row r="1815" spans="3:4" s="185" customFormat="1" ht="12">
      <c r="C1815" s="127"/>
      <c r="D1815" s="166"/>
    </row>
    <row r="1816" spans="3:4" s="185" customFormat="1" ht="12">
      <c r="C1816" s="127"/>
      <c r="D1816" s="166"/>
    </row>
    <row r="1817" spans="3:4" s="185" customFormat="1" ht="12">
      <c r="C1817" s="127"/>
      <c r="D1817" s="166"/>
    </row>
    <row r="1818" spans="3:4" s="185" customFormat="1" ht="12">
      <c r="C1818" s="127"/>
      <c r="D1818" s="166"/>
    </row>
    <row r="1819" spans="3:4" s="185" customFormat="1" ht="12">
      <c r="C1819" s="127"/>
      <c r="D1819" s="166"/>
    </row>
    <row r="1820" spans="3:4" s="185" customFormat="1" ht="12">
      <c r="C1820" s="127"/>
      <c r="D1820" s="166"/>
    </row>
    <row r="1821" spans="3:4" s="185" customFormat="1" ht="12">
      <c r="C1821" s="127"/>
      <c r="D1821" s="166"/>
    </row>
    <row r="1822" spans="3:4" s="185" customFormat="1" ht="12">
      <c r="C1822" s="127"/>
      <c r="D1822" s="166"/>
    </row>
    <row r="1823" spans="3:4" s="185" customFormat="1" ht="12">
      <c r="C1823" s="127"/>
      <c r="D1823" s="166"/>
    </row>
    <row r="1824" spans="3:4" s="185" customFormat="1" ht="12">
      <c r="C1824" s="127"/>
      <c r="D1824" s="166"/>
    </row>
    <row r="1825" spans="3:4" s="185" customFormat="1" ht="12">
      <c r="C1825" s="127"/>
      <c r="D1825" s="166"/>
    </row>
    <row r="1826" spans="3:4" s="185" customFormat="1" ht="12">
      <c r="C1826" s="127"/>
      <c r="D1826" s="166"/>
    </row>
    <row r="1827" spans="3:4" s="185" customFormat="1" ht="12">
      <c r="C1827" s="127"/>
      <c r="D1827" s="166"/>
    </row>
    <row r="1828" spans="3:4" s="185" customFormat="1" ht="12">
      <c r="C1828" s="127"/>
      <c r="D1828" s="166"/>
    </row>
    <row r="1829" spans="3:4" s="185" customFormat="1" ht="12">
      <c r="C1829" s="127"/>
      <c r="D1829" s="166"/>
    </row>
    <row r="1830" spans="3:4" s="185" customFormat="1" ht="12">
      <c r="C1830" s="127"/>
      <c r="D1830" s="166"/>
    </row>
    <row r="1831" spans="3:4" s="185" customFormat="1" ht="12">
      <c r="C1831" s="127"/>
      <c r="D1831" s="166"/>
    </row>
    <row r="1832" spans="3:4" s="185" customFormat="1" ht="12">
      <c r="C1832" s="127"/>
      <c r="D1832" s="166"/>
    </row>
    <row r="1833" spans="3:4" s="185" customFormat="1" ht="12">
      <c r="C1833" s="127"/>
      <c r="D1833" s="166"/>
    </row>
    <row r="1834" spans="3:4" s="185" customFormat="1" ht="12">
      <c r="C1834" s="127"/>
      <c r="D1834" s="166"/>
    </row>
    <row r="1835" spans="3:4" s="185" customFormat="1" ht="12">
      <c r="C1835" s="127"/>
      <c r="D1835" s="166"/>
    </row>
    <row r="1836" spans="3:4" s="185" customFormat="1" ht="12">
      <c r="C1836" s="127"/>
      <c r="D1836" s="166"/>
    </row>
    <row r="1837" spans="3:4" s="185" customFormat="1" ht="12">
      <c r="C1837" s="127"/>
      <c r="D1837" s="166"/>
    </row>
    <row r="1838" spans="3:4" s="185" customFormat="1" ht="12">
      <c r="C1838" s="127"/>
      <c r="D1838" s="166"/>
    </row>
    <row r="1839" spans="3:4" s="185" customFormat="1" ht="12">
      <c r="C1839" s="127"/>
      <c r="D1839" s="166"/>
    </row>
    <row r="1840" spans="3:4" s="185" customFormat="1" ht="12">
      <c r="C1840" s="127"/>
      <c r="D1840" s="166"/>
    </row>
    <row r="1841" spans="3:4" s="185" customFormat="1" ht="12">
      <c r="C1841" s="127"/>
      <c r="D1841" s="166"/>
    </row>
    <row r="1842" spans="3:4" s="185" customFormat="1" ht="12">
      <c r="C1842" s="127"/>
      <c r="D1842" s="166"/>
    </row>
    <row r="1843" spans="3:4" s="185" customFormat="1" ht="12">
      <c r="C1843" s="127"/>
      <c r="D1843" s="166"/>
    </row>
    <row r="1844" spans="3:4" s="185" customFormat="1" ht="12">
      <c r="C1844" s="127"/>
      <c r="D1844" s="166"/>
    </row>
    <row r="1845" spans="3:4" s="185" customFormat="1" ht="12">
      <c r="C1845" s="127"/>
      <c r="D1845" s="166"/>
    </row>
    <row r="1846" spans="3:4" s="185" customFormat="1" ht="12">
      <c r="C1846" s="127"/>
      <c r="D1846" s="166"/>
    </row>
    <row r="1847" spans="3:4" s="185" customFormat="1" ht="12">
      <c r="C1847" s="127"/>
      <c r="D1847" s="166"/>
    </row>
    <row r="1848" spans="3:4" s="185" customFormat="1" ht="12">
      <c r="C1848" s="127"/>
      <c r="D1848" s="166"/>
    </row>
    <row r="1849" spans="3:4" s="185" customFormat="1" ht="12">
      <c r="C1849" s="127"/>
      <c r="D1849" s="166"/>
    </row>
    <row r="1850" spans="3:4" s="185" customFormat="1" ht="12">
      <c r="C1850" s="127"/>
      <c r="D1850" s="166"/>
    </row>
    <row r="1851" spans="3:4" s="185" customFormat="1" ht="12">
      <c r="C1851" s="127"/>
      <c r="D1851" s="166"/>
    </row>
    <row r="1852" spans="3:4" s="185" customFormat="1" ht="12">
      <c r="C1852" s="127"/>
      <c r="D1852" s="166"/>
    </row>
    <row r="1853" spans="3:4" s="185" customFormat="1" ht="12">
      <c r="C1853" s="127"/>
      <c r="D1853" s="166"/>
    </row>
    <row r="1854" spans="3:4" s="185" customFormat="1" ht="12">
      <c r="C1854" s="127"/>
      <c r="D1854" s="166"/>
    </row>
    <row r="1855" spans="3:4" s="185" customFormat="1" ht="12">
      <c r="C1855" s="127"/>
      <c r="D1855" s="166"/>
    </row>
    <row r="1856" spans="3:4" s="185" customFormat="1" ht="12">
      <c r="C1856" s="127"/>
      <c r="D1856" s="166"/>
    </row>
    <row r="1857" spans="3:4" s="185" customFormat="1" ht="12">
      <c r="C1857" s="127"/>
      <c r="D1857" s="166"/>
    </row>
    <row r="1858" spans="3:4" s="185" customFormat="1" ht="12">
      <c r="C1858" s="127"/>
      <c r="D1858" s="166"/>
    </row>
    <row r="1859" spans="3:4" s="185" customFormat="1" ht="12">
      <c r="C1859" s="127"/>
      <c r="D1859" s="166"/>
    </row>
    <row r="1860" spans="3:4" s="185" customFormat="1" ht="12">
      <c r="C1860" s="127"/>
      <c r="D1860" s="166"/>
    </row>
    <row r="1861" spans="3:4" s="185" customFormat="1" ht="12">
      <c r="C1861" s="127"/>
      <c r="D1861" s="166"/>
    </row>
    <row r="1862" spans="3:4" s="185" customFormat="1" ht="12">
      <c r="C1862" s="127"/>
      <c r="D1862" s="166"/>
    </row>
    <row r="1863" spans="3:4" s="185" customFormat="1" ht="12">
      <c r="C1863" s="127"/>
      <c r="D1863" s="166"/>
    </row>
    <row r="1864" spans="3:4" s="185" customFormat="1" ht="12">
      <c r="C1864" s="127"/>
      <c r="D1864" s="166"/>
    </row>
    <row r="1865" spans="3:4" s="185" customFormat="1" ht="12">
      <c r="C1865" s="127"/>
      <c r="D1865" s="166"/>
    </row>
    <row r="1866" spans="3:4" s="185" customFormat="1" ht="12">
      <c r="C1866" s="127"/>
      <c r="D1866" s="166"/>
    </row>
    <row r="1867" spans="3:4" s="185" customFormat="1" ht="12">
      <c r="C1867" s="127"/>
      <c r="D1867" s="166"/>
    </row>
    <row r="1868" spans="3:4" s="185" customFormat="1" ht="12">
      <c r="C1868" s="127"/>
      <c r="D1868" s="166"/>
    </row>
    <row r="1869" spans="3:4" s="185" customFormat="1" ht="12">
      <c r="C1869" s="127"/>
      <c r="D1869" s="166"/>
    </row>
    <row r="1870" spans="3:4" s="185" customFormat="1" ht="12">
      <c r="C1870" s="127"/>
      <c r="D1870" s="166"/>
    </row>
    <row r="1871" spans="3:4" s="185" customFormat="1" ht="12">
      <c r="C1871" s="127"/>
      <c r="D1871" s="166"/>
    </row>
    <row r="1872" spans="3:4" s="185" customFormat="1" ht="12">
      <c r="C1872" s="127"/>
      <c r="D1872" s="166"/>
    </row>
    <row r="1873" spans="3:4" s="185" customFormat="1" ht="12">
      <c r="C1873" s="127"/>
      <c r="D1873" s="166"/>
    </row>
    <row r="1874" spans="3:4" s="185" customFormat="1" ht="12">
      <c r="C1874" s="127"/>
      <c r="D1874" s="166"/>
    </row>
    <row r="1875" spans="3:4" s="185" customFormat="1" ht="12">
      <c r="C1875" s="127"/>
      <c r="D1875" s="166"/>
    </row>
    <row r="1876" spans="3:4" s="185" customFormat="1" ht="12">
      <c r="C1876" s="127"/>
      <c r="D1876" s="166"/>
    </row>
    <row r="1877" spans="3:4" s="185" customFormat="1" ht="12">
      <c r="C1877" s="127"/>
      <c r="D1877" s="166"/>
    </row>
    <row r="1878" spans="3:4" s="185" customFormat="1" ht="12">
      <c r="C1878" s="127"/>
      <c r="D1878" s="166"/>
    </row>
    <row r="1879" spans="3:4" s="185" customFormat="1" ht="12">
      <c r="C1879" s="127"/>
      <c r="D1879" s="166"/>
    </row>
    <row r="1880" spans="3:4" s="185" customFormat="1" ht="12">
      <c r="C1880" s="127"/>
      <c r="D1880" s="166"/>
    </row>
    <row r="1881" spans="3:4" s="185" customFormat="1" ht="12">
      <c r="C1881" s="127"/>
      <c r="D1881" s="166"/>
    </row>
    <row r="1882" spans="3:4" s="185" customFormat="1" ht="12">
      <c r="C1882" s="127"/>
      <c r="D1882" s="166"/>
    </row>
    <row r="1883" spans="3:4" s="185" customFormat="1" ht="12">
      <c r="C1883" s="127"/>
      <c r="D1883" s="166"/>
    </row>
    <row r="1884" spans="3:4" s="185" customFormat="1" ht="12">
      <c r="C1884" s="127"/>
      <c r="D1884" s="166"/>
    </row>
    <row r="1885" spans="3:4" s="185" customFormat="1" ht="12">
      <c r="C1885" s="127"/>
      <c r="D1885" s="166"/>
    </row>
    <row r="1886" spans="3:4" s="185" customFormat="1" ht="12">
      <c r="C1886" s="127"/>
      <c r="D1886" s="166"/>
    </row>
    <row r="1887" spans="3:4" s="185" customFormat="1" ht="12">
      <c r="C1887" s="127"/>
      <c r="D1887" s="166"/>
    </row>
    <row r="1888" spans="3:4" s="185" customFormat="1" ht="12">
      <c r="C1888" s="127"/>
      <c r="D1888" s="166"/>
    </row>
    <row r="1889" spans="3:4" s="185" customFormat="1" ht="12">
      <c r="C1889" s="127"/>
      <c r="D1889" s="166"/>
    </row>
    <row r="1890" spans="3:4" s="185" customFormat="1" ht="12">
      <c r="C1890" s="127"/>
      <c r="D1890" s="166"/>
    </row>
    <row r="1891" spans="3:4" s="185" customFormat="1" ht="12">
      <c r="C1891" s="127"/>
      <c r="D1891" s="166"/>
    </row>
    <row r="1892" spans="3:4" s="185" customFormat="1" ht="12">
      <c r="C1892" s="127"/>
      <c r="D1892" s="166"/>
    </row>
    <row r="1893" spans="3:4" s="185" customFormat="1" ht="12">
      <c r="C1893" s="127"/>
      <c r="D1893" s="166"/>
    </row>
    <row r="1894" spans="3:4" s="185" customFormat="1" ht="12">
      <c r="C1894" s="127"/>
      <c r="D1894" s="166"/>
    </row>
    <row r="1895" spans="3:4" s="185" customFormat="1" ht="12">
      <c r="C1895" s="127"/>
      <c r="D1895" s="166"/>
    </row>
    <row r="1896" spans="3:4" s="185" customFormat="1" ht="12">
      <c r="C1896" s="127"/>
      <c r="D1896" s="166"/>
    </row>
    <row r="1897" spans="3:4" s="185" customFormat="1" ht="12">
      <c r="C1897" s="127"/>
      <c r="D1897" s="166"/>
    </row>
    <row r="1898" spans="3:4" s="185" customFormat="1" ht="12">
      <c r="C1898" s="127"/>
      <c r="D1898" s="166"/>
    </row>
    <row r="1899" spans="3:4" s="185" customFormat="1" ht="12">
      <c r="C1899" s="127"/>
      <c r="D1899" s="166"/>
    </row>
    <row r="1900" spans="3:4" s="185" customFormat="1" ht="12">
      <c r="C1900" s="127"/>
      <c r="D1900" s="166"/>
    </row>
    <row r="1901" spans="3:4" s="185" customFormat="1" ht="12">
      <c r="C1901" s="127"/>
      <c r="D1901" s="166"/>
    </row>
    <row r="1902" spans="3:4" s="185" customFormat="1" ht="12">
      <c r="C1902" s="127"/>
      <c r="D1902" s="166"/>
    </row>
    <row r="1903" spans="3:4" s="185" customFormat="1" ht="12">
      <c r="C1903" s="127"/>
      <c r="D1903" s="166"/>
    </row>
    <row r="1904" spans="3:4" s="185" customFormat="1" ht="12">
      <c r="C1904" s="127"/>
      <c r="D1904" s="166"/>
    </row>
    <row r="1905" spans="3:4" s="185" customFormat="1" ht="12">
      <c r="C1905" s="127"/>
      <c r="D1905" s="166"/>
    </row>
    <row r="1906" spans="3:4" s="185" customFormat="1" ht="12">
      <c r="C1906" s="127"/>
      <c r="D1906" s="166"/>
    </row>
    <row r="1907" spans="3:4" s="185" customFormat="1" ht="12">
      <c r="C1907" s="127"/>
      <c r="D1907" s="166"/>
    </row>
    <row r="1908" spans="3:4" s="185" customFormat="1" ht="12">
      <c r="C1908" s="127"/>
      <c r="D1908" s="166"/>
    </row>
    <row r="1909" spans="3:4" s="185" customFormat="1" ht="12">
      <c r="C1909" s="127"/>
      <c r="D1909" s="166"/>
    </row>
    <row r="1910" spans="3:4" s="185" customFormat="1" ht="12">
      <c r="C1910" s="127"/>
      <c r="D1910" s="166"/>
    </row>
    <row r="1911" spans="3:4" s="185" customFormat="1" ht="12">
      <c r="C1911" s="127"/>
      <c r="D1911" s="166"/>
    </row>
    <row r="1912" spans="3:4" s="185" customFormat="1" ht="12">
      <c r="C1912" s="127"/>
      <c r="D1912" s="166"/>
    </row>
    <row r="1913" spans="3:4" s="185" customFormat="1" ht="12">
      <c r="C1913" s="127"/>
      <c r="D1913" s="166"/>
    </row>
    <row r="1914" spans="3:4" s="185" customFormat="1" ht="12">
      <c r="C1914" s="127"/>
      <c r="D1914" s="166"/>
    </row>
    <row r="1915" spans="3:4" s="185" customFormat="1" ht="12">
      <c r="C1915" s="127"/>
      <c r="D1915" s="166"/>
    </row>
    <row r="1916" spans="3:4" s="185" customFormat="1" ht="12">
      <c r="C1916" s="127"/>
      <c r="D1916" s="166"/>
    </row>
    <row r="1917" spans="3:4" s="185" customFormat="1" ht="12">
      <c r="C1917" s="127"/>
      <c r="D1917" s="166"/>
    </row>
    <row r="1918" spans="3:4" s="185" customFormat="1" ht="12">
      <c r="C1918" s="127"/>
      <c r="D1918" s="166"/>
    </row>
    <row r="1919" spans="3:4" s="185" customFormat="1" ht="12">
      <c r="C1919" s="127"/>
      <c r="D1919" s="166"/>
    </row>
    <row r="1920" spans="3:4" s="185" customFormat="1" ht="12">
      <c r="C1920" s="127"/>
      <c r="D1920" s="166"/>
    </row>
    <row r="1921" spans="3:4" s="185" customFormat="1" ht="12">
      <c r="C1921" s="127"/>
      <c r="D1921" s="166"/>
    </row>
    <row r="1922" spans="3:4" s="185" customFormat="1" ht="12">
      <c r="C1922" s="127"/>
      <c r="D1922" s="166"/>
    </row>
    <row r="1923" spans="3:4" s="185" customFormat="1" ht="12">
      <c r="C1923" s="127"/>
      <c r="D1923" s="166"/>
    </row>
    <row r="1924" spans="3:4" s="185" customFormat="1" ht="12">
      <c r="C1924" s="127"/>
      <c r="D1924" s="166"/>
    </row>
    <row r="1925" spans="3:4" s="185" customFormat="1" ht="12">
      <c r="C1925" s="127"/>
      <c r="D1925" s="166"/>
    </row>
    <row r="1926" spans="3:4" s="185" customFormat="1" ht="12">
      <c r="C1926" s="127"/>
      <c r="D1926" s="166"/>
    </row>
    <row r="1927" spans="3:4" s="185" customFormat="1" ht="12">
      <c r="C1927" s="127"/>
      <c r="D1927" s="166"/>
    </row>
    <row r="1928" spans="3:4" s="185" customFormat="1" ht="12">
      <c r="C1928" s="127"/>
      <c r="D1928" s="166"/>
    </row>
    <row r="1929" spans="3:4" s="185" customFormat="1" ht="12">
      <c r="C1929" s="127"/>
      <c r="D1929" s="166"/>
    </row>
    <row r="1930" spans="3:4" s="185" customFormat="1" ht="12">
      <c r="C1930" s="127"/>
      <c r="D1930" s="166"/>
    </row>
    <row r="1931" spans="3:4" s="185" customFormat="1" ht="12">
      <c r="C1931" s="127"/>
      <c r="D1931" s="166"/>
    </row>
    <row r="1932" spans="3:4" s="185" customFormat="1" ht="12">
      <c r="C1932" s="127"/>
      <c r="D1932" s="166"/>
    </row>
    <row r="1933" spans="3:4" s="185" customFormat="1" ht="12">
      <c r="C1933" s="127"/>
      <c r="D1933" s="166"/>
    </row>
    <row r="1934" spans="3:4" s="185" customFormat="1" ht="12">
      <c r="C1934" s="127"/>
      <c r="D1934" s="166"/>
    </row>
    <row r="1935" spans="3:4" s="185" customFormat="1" ht="12">
      <c r="C1935" s="127"/>
      <c r="D1935" s="166"/>
    </row>
    <row r="1936" spans="3:4" s="185" customFormat="1" ht="12">
      <c r="C1936" s="127"/>
      <c r="D1936" s="166"/>
    </row>
    <row r="1937" spans="3:4" s="185" customFormat="1" ht="12">
      <c r="C1937" s="127"/>
      <c r="D1937" s="166"/>
    </row>
    <row r="1938" spans="3:4" s="185" customFormat="1" ht="12">
      <c r="C1938" s="127"/>
      <c r="D1938" s="166"/>
    </row>
    <row r="1939" spans="3:4" s="185" customFormat="1" ht="12">
      <c r="C1939" s="127"/>
      <c r="D1939" s="166"/>
    </row>
    <row r="1940" spans="3:4" s="185" customFormat="1" ht="12">
      <c r="C1940" s="127"/>
      <c r="D1940" s="166"/>
    </row>
    <row r="1941" spans="3:4" s="185" customFormat="1" ht="12">
      <c r="C1941" s="127"/>
      <c r="D1941" s="166"/>
    </row>
    <row r="1942" spans="3:4" s="185" customFormat="1" ht="12">
      <c r="C1942" s="127"/>
      <c r="D1942" s="166"/>
    </row>
    <row r="1943" spans="3:4" s="185" customFormat="1" ht="12">
      <c r="C1943" s="127"/>
      <c r="D1943" s="166"/>
    </row>
    <row r="1944" spans="3:4" s="185" customFormat="1" ht="12">
      <c r="C1944" s="127"/>
      <c r="D1944" s="166"/>
    </row>
    <row r="1945" spans="3:4" s="185" customFormat="1" ht="12">
      <c r="C1945" s="127"/>
      <c r="D1945" s="166"/>
    </row>
    <row r="1946" spans="3:4" s="185" customFormat="1" ht="12">
      <c r="C1946" s="127"/>
      <c r="D1946" s="166"/>
    </row>
    <row r="1947" spans="3:4" s="185" customFormat="1" ht="12">
      <c r="C1947" s="127"/>
      <c r="D1947" s="166"/>
    </row>
    <row r="1948" spans="3:4" s="185" customFormat="1" ht="12">
      <c r="C1948" s="127"/>
      <c r="D1948" s="166"/>
    </row>
    <row r="1949" spans="3:4" s="185" customFormat="1" ht="12">
      <c r="C1949" s="127"/>
      <c r="D1949" s="166"/>
    </row>
    <row r="1950" spans="3:4" s="185" customFormat="1" ht="12">
      <c r="C1950" s="127"/>
      <c r="D1950" s="166"/>
    </row>
    <row r="1951" spans="3:4" s="185" customFormat="1" ht="12">
      <c r="C1951" s="127"/>
      <c r="D1951" s="166"/>
    </row>
    <row r="1952" spans="3:4" s="185" customFormat="1" ht="12">
      <c r="C1952" s="127"/>
      <c r="D1952" s="166"/>
    </row>
    <row r="1953" spans="3:4" s="185" customFormat="1" ht="12">
      <c r="C1953" s="127"/>
      <c r="D1953" s="166"/>
    </row>
    <row r="1954" spans="3:4" s="185" customFormat="1" ht="12">
      <c r="C1954" s="127"/>
      <c r="D1954" s="166"/>
    </row>
    <row r="1955" spans="3:4" s="185" customFormat="1" ht="12">
      <c r="C1955" s="127"/>
      <c r="D1955" s="166"/>
    </row>
    <row r="1956" spans="3:4" s="185" customFormat="1" ht="12">
      <c r="C1956" s="127"/>
      <c r="D1956" s="166"/>
    </row>
    <row r="1957" spans="3:4" s="185" customFormat="1" ht="12">
      <c r="C1957" s="127"/>
      <c r="D1957" s="166"/>
    </row>
    <row r="1958" spans="3:4" s="185" customFormat="1" ht="12">
      <c r="C1958" s="127"/>
      <c r="D1958" s="166"/>
    </row>
    <row r="1959" spans="3:4" s="185" customFormat="1" ht="12">
      <c r="C1959" s="127"/>
      <c r="D1959" s="166"/>
    </row>
    <row r="1960" spans="3:4" s="185" customFormat="1" ht="12">
      <c r="C1960" s="127"/>
      <c r="D1960" s="166"/>
    </row>
    <row r="1961" spans="3:4" s="185" customFormat="1" ht="12">
      <c r="C1961" s="127"/>
      <c r="D1961" s="166"/>
    </row>
    <row r="1962" spans="3:4" s="185" customFormat="1" ht="12">
      <c r="C1962" s="127"/>
      <c r="D1962" s="166"/>
    </row>
    <row r="1963" spans="3:4" s="185" customFormat="1" ht="12">
      <c r="C1963" s="127"/>
      <c r="D1963" s="166"/>
    </row>
    <row r="1964" spans="3:4" s="185" customFormat="1" ht="12">
      <c r="C1964" s="127"/>
      <c r="D1964" s="166"/>
    </row>
    <row r="1965" spans="3:4" s="185" customFormat="1" ht="12">
      <c r="C1965" s="127"/>
      <c r="D1965" s="166"/>
    </row>
    <row r="1966" spans="3:4" s="185" customFormat="1" ht="12">
      <c r="C1966" s="127"/>
      <c r="D1966" s="166"/>
    </row>
    <row r="1967" spans="3:4" s="185" customFormat="1" ht="12">
      <c r="C1967" s="127"/>
      <c r="D1967" s="166"/>
    </row>
    <row r="1968" spans="3:4" s="185" customFormat="1" ht="12">
      <c r="C1968" s="127"/>
      <c r="D1968" s="166"/>
    </row>
    <row r="1969" spans="3:4" s="185" customFormat="1" ht="12">
      <c r="C1969" s="127"/>
      <c r="D1969" s="166"/>
    </row>
    <row r="1970" spans="3:4" s="185" customFormat="1" ht="12">
      <c r="C1970" s="127"/>
      <c r="D1970" s="166"/>
    </row>
    <row r="1971" spans="3:4" s="185" customFormat="1" ht="12">
      <c r="C1971" s="127"/>
      <c r="D1971" s="166"/>
    </row>
    <row r="1972" spans="3:4" s="185" customFormat="1" ht="12">
      <c r="C1972" s="127"/>
      <c r="D1972" s="166"/>
    </row>
    <row r="1973" spans="3:4" s="185" customFormat="1" ht="12">
      <c r="C1973" s="127"/>
      <c r="D1973" s="166"/>
    </row>
    <row r="1974" spans="3:4" s="185" customFormat="1" ht="12">
      <c r="C1974" s="127"/>
      <c r="D1974" s="166"/>
    </row>
    <row r="1975" spans="3:4" s="185" customFormat="1" ht="12">
      <c r="C1975" s="127"/>
      <c r="D1975" s="166"/>
    </row>
    <row r="1976" spans="3:4" s="185" customFormat="1" ht="12">
      <c r="C1976" s="127"/>
      <c r="D1976" s="166"/>
    </row>
    <row r="1977" spans="3:4" s="185" customFormat="1" ht="12">
      <c r="C1977" s="127"/>
      <c r="D1977" s="166"/>
    </row>
    <row r="1978" spans="3:4" s="185" customFormat="1" ht="12">
      <c r="C1978" s="127"/>
      <c r="D1978" s="166"/>
    </row>
    <row r="1979" spans="3:4" s="185" customFormat="1" ht="12">
      <c r="C1979" s="127"/>
      <c r="D1979" s="166"/>
    </row>
    <row r="1980" spans="3:4" s="185" customFormat="1" ht="12">
      <c r="C1980" s="127"/>
      <c r="D1980" s="166"/>
    </row>
    <row r="1981" spans="3:4" s="185" customFormat="1" ht="12">
      <c r="C1981" s="127"/>
      <c r="D1981" s="166"/>
    </row>
    <row r="1982" spans="3:4" s="185" customFormat="1" ht="12">
      <c r="C1982" s="127"/>
      <c r="D1982" s="166"/>
    </row>
    <row r="1983" spans="3:4" s="185" customFormat="1" ht="12">
      <c r="C1983" s="127"/>
      <c r="D1983" s="166"/>
    </row>
    <row r="1984" spans="3:4" s="185" customFormat="1" ht="12">
      <c r="C1984" s="127"/>
      <c r="D1984" s="166"/>
    </row>
    <row r="1985" spans="3:4" s="185" customFormat="1" ht="12">
      <c r="C1985" s="127"/>
      <c r="D1985" s="166"/>
    </row>
    <row r="1986" spans="3:4" s="185" customFormat="1" ht="12">
      <c r="C1986" s="127"/>
      <c r="D1986" s="166"/>
    </row>
    <row r="1987" spans="3:4" s="185" customFormat="1" ht="12">
      <c r="C1987" s="127"/>
      <c r="D1987" s="166"/>
    </row>
    <row r="1988" spans="3:4" s="185" customFormat="1" ht="12">
      <c r="C1988" s="127"/>
      <c r="D1988" s="166"/>
    </row>
    <row r="1989" spans="3:4" s="185" customFormat="1" ht="12">
      <c r="C1989" s="127"/>
      <c r="D1989" s="166"/>
    </row>
    <row r="1990" spans="3:4" s="185" customFormat="1" ht="12">
      <c r="C1990" s="127"/>
      <c r="D1990" s="166"/>
    </row>
    <row r="1991" spans="3:4" s="185" customFormat="1" ht="12">
      <c r="C1991" s="127"/>
      <c r="D1991" s="166"/>
    </row>
    <row r="1992" spans="3:4" s="185" customFormat="1" ht="12">
      <c r="C1992" s="127"/>
      <c r="D1992" s="166"/>
    </row>
    <row r="1993" spans="3:4" s="185" customFormat="1" ht="12">
      <c r="C1993" s="127"/>
      <c r="D1993" s="166"/>
    </row>
    <row r="1994" spans="3:4" s="185" customFormat="1" ht="12">
      <c r="C1994" s="127"/>
      <c r="D1994" s="166"/>
    </row>
    <row r="1995" spans="3:4" s="185" customFormat="1" ht="12">
      <c r="C1995" s="127"/>
      <c r="D1995" s="166"/>
    </row>
    <row r="1996" spans="3:4" s="185" customFormat="1" ht="12">
      <c r="C1996" s="127"/>
      <c r="D1996" s="166"/>
    </row>
    <row r="1997" spans="3:4" s="185" customFormat="1" ht="12">
      <c r="C1997" s="127"/>
      <c r="D1997" s="166"/>
    </row>
    <row r="1998" spans="3:4" s="185" customFormat="1" ht="12">
      <c r="C1998" s="127"/>
      <c r="D1998" s="166"/>
    </row>
    <row r="1999" spans="3:4" s="185" customFormat="1" ht="12">
      <c r="C1999" s="127"/>
      <c r="D1999" s="166"/>
    </row>
    <row r="2000" spans="3:4" s="185" customFormat="1" ht="12">
      <c r="C2000" s="127"/>
      <c r="D2000" s="166"/>
    </row>
    <row r="2001" spans="3:4" s="185" customFormat="1" ht="12">
      <c r="C2001" s="127"/>
      <c r="D2001" s="166"/>
    </row>
    <row r="2002" spans="3:4" s="185" customFormat="1" ht="12">
      <c r="C2002" s="127"/>
      <c r="D2002" s="166"/>
    </row>
    <row r="2003" spans="3:4" s="185" customFormat="1" ht="12">
      <c r="C2003" s="127"/>
      <c r="D2003" s="166"/>
    </row>
    <row r="2004" spans="3:4" s="185" customFormat="1" ht="12">
      <c r="C2004" s="127"/>
      <c r="D2004" s="166"/>
    </row>
    <row r="2005" spans="3:4" s="185" customFormat="1" ht="12">
      <c r="C2005" s="127"/>
      <c r="D2005" s="166"/>
    </row>
    <row r="2006" spans="3:4" s="185" customFormat="1" ht="12">
      <c r="C2006" s="127"/>
      <c r="D2006" s="166"/>
    </row>
    <row r="2007" spans="3:4" s="185" customFormat="1" ht="12">
      <c r="C2007" s="127"/>
      <c r="D2007" s="166"/>
    </row>
    <row r="2008" spans="3:4" s="185" customFormat="1" ht="12">
      <c r="C2008" s="127"/>
      <c r="D2008" s="166"/>
    </row>
    <row r="2009" spans="3:4" s="185" customFormat="1" ht="12">
      <c r="C2009" s="127"/>
      <c r="D2009" s="166"/>
    </row>
    <row r="2010" spans="3:4" s="185" customFormat="1" ht="12">
      <c r="C2010" s="127"/>
      <c r="D2010" s="166"/>
    </row>
    <row r="2011" spans="3:4" s="185" customFormat="1" ht="12">
      <c r="C2011" s="127"/>
      <c r="D2011" s="166"/>
    </row>
    <row r="2012" spans="3:4" s="185" customFormat="1" ht="12">
      <c r="C2012" s="127"/>
      <c r="D2012" s="166"/>
    </row>
    <row r="2013" spans="3:4" s="185" customFormat="1" ht="12">
      <c r="C2013" s="127"/>
      <c r="D2013" s="166"/>
    </row>
    <row r="2014" spans="3:4" s="185" customFormat="1" ht="12">
      <c r="C2014" s="127"/>
      <c r="D2014" s="166"/>
    </row>
    <row r="2015" spans="3:4" s="185" customFormat="1" ht="12">
      <c r="C2015" s="127"/>
      <c r="D2015" s="166"/>
    </row>
    <row r="2016" spans="3:4" s="185" customFormat="1" ht="12">
      <c r="C2016" s="127"/>
      <c r="D2016" s="166"/>
    </row>
    <row r="2017" spans="3:4" s="185" customFormat="1" ht="12">
      <c r="C2017" s="127"/>
      <c r="D2017" s="166"/>
    </row>
    <row r="2018" spans="3:4" s="185" customFormat="1" ht="12">
      <c r="C2018" s="127"/>
      <c r="D2018" s="166"/>
    </row>
    <row r="2019" spans="3:4" s="185" customFormat="1" ht="12">
      <c r="C2019" s="127"/>
      <c r="D2019" s="166"/>
    </row>
    <row r="2020" spans="3:4" s="185" customFormat="1" ht="12">
      <c r="C2020" s="127"/>
      <c r="D2020" s="166"/>
    </row>
    <row r="2021" spans="3:4" s="185" customFormat="1" ht="12">
      <c r="C2021" s="127"/>
      <c r="D2021" s="166"/>
    </row>
    <row r="2022" spans="3:4" s="185" customFormat="1" ht="12">
      <c r="C2022" s="127"/>
      <c r="D2022" s="166"/>
    </row>
    <row r="2023" spans="3:4" s="185" customFormat="1" ht="12">
      <c r="C2023" s="127"/>
      <c r="D2023" s="166"/>
    </row>
    <row r="2024" spans="3:4" s="185" customFormat="1" ht="12">
      <c r="C2024" s="127"/>
      <c r="D2024" s="166"/>
    </row>
    <row r="2025" spans="3:4" s="185" customFormat="1" ht="12">
      <c r="C2025" s="127"/>
      <c r="D2025" s="166"/>
    </row>
    <row r="2026" spans="3:4" s="185" customFormat="1" ht="12">
      <c r="C2026" s="127"/>
      <c r="D2026" s="166"/>
    </row>
    <row r="2027" spans="3:4" s="185" customFormat="1" ht="12">
      <c r="C2027" s="127"/>
      <c r="D2027" s="166"/>
    </row>
    <row r="2028" spans="3:4" s="185" customFormat="1" ht="12">
      <c r="C2028" s="127"/>
      <c r="D2028" s="166"/>
    </row>
    <row r="2029" spans="3:4" s="185" customFormat="1" ht="12">
      <c r="C2029" s="127"/>
      <c r="D2029" s="166"/>
    </row>
    <row r="2030" spans="3:4" s="185" customFormat="1" ht="12">
      <c r="C2030" s="127"/>
      <c r="D2030" s="166"/>
    </row>
    <row r="2031" spans="3:4" s="185" customFormat="1" ht="12">
      <c r="C2031" s="127"/>
      <c r="D2031" s="166"/>
    </row>
    <row r="2032" spans="3:4" s="185" customFormat="1" ht="12">
      <c r="C2032" s="127"/>
      <c r="D2032" s="166"/>
    </row>
    <row r="2033" spans="3:4" s="185" customFormat="1" ht="12">
      <c r="C2033" s="127"/>
      <c r="D2033" s="166"/>
    </row>
    <row r="2034" spans="3:4" s="185" customFormat="1" ht="12">
      <c r="C2034" s="127"/>
      <c r="D2034" s="166"/>
    </row>
    <row r="2035" spans="3:4" s="185" customFormat="1" ht="12">
      <c r="C2035" s="127"/>
      <c r="D2035" s="166"/>
    </row>
    <row r="2036" spans="3:4" s="185" customFormat="1" ht="12">
      <c r="C2036" s="127"/>
      <c r="D2036" s="166"/>
    </row>
    <row r="2037" spans="3:4" s="185" customFormat="1" ht="12">
      <c r="C2037" s="127"/>
      <c r="D2037" s="166"/>
    </row>
    <row r="2038" spans="3:4" s="185" customFormat="1" ht="12">
      <c r="C2038" s="127"/>
      <c r="D2038" s="166"/>
    </row>
    <row r="2039" spans="3:4" s="185" customFormat="1" ht="12">
      <c r="C2039" s="127"/>
      <c r="D2039" s="166"/>
    </row>
    <row r="2040" spans="3:4" s="185" customFormat="1" ht="12">
      <c r="C2040" s="127"/>
      <c r="D2040" s="166"/>
    </row>
    <row r="2041" spans="3:4" s="185" customFormat="1" ht="12">
      <c r="C2041" s="127"/>
      <c r="D2041" s="166"/>
    </row>
    <row r="2042" spans="3:4" s="185" customFormat="1" ht="12">
      <c r="C2042" s="127"/>
      <c r="D2042" s="166"/>
    </row>
    <row r="2043" spans="3:4" s="185" customFormat="1" ht="12">
      <c r="C2043" s="127"/>
      <c r="D2043" s="166"/>
    </row>
    <row r="2044" spans="3:4" s="185" customFormat="1" ht="12">
      <c r="C2044" s="127"/>
      <c r="D2044" s="166"/>
    </row>
    <row r="2045" spans="3:4" s="185" customFormat="1" ht="12">
      <c r="C2045" s="127"/>
      <c r="D2045" s="166"/>
    </row>
    <row r="2046" spans="3:4" s="185" customFormat="1" ht="12">
      <c r="C2046" s="127"/>
      <c r="D2046" s="166"/>
    </row>
    <row r="2047" spans="3:4" s="185" customFormat="1" ht="12">
      <c r="C2047" s="127"/>
      <c r="D2047" s="166"/>
    </row>
    <row r="2048" spans="3:4" s="185" customFormat="1" ht="12">
      <c r="C2048" s="127"/>
      <c r="D2048" s="166"/>
    </row>
    <row r="2049" spans="3:4" s="185" customFormat="1" ht="12">
      <c r="C2049" s="127"/>
      <c r="D2049" s="166"/>
    </row>
    <row r="2050" spans="3:4" s="185" customFormat="1" ht="12">
      <c r="C2050" s="127"/>
      <c r="D2050" s="166"/>
    </row>
    <row r="2051" spans="3:4" s="185" customFormat="1" ht="12">
      <c r="C2051" s="127"/>
      <c r="D2051" s="166"/>
    </row>
    <row r="2052" spans="3:4" s="185" customFormat="1" ht="12">
      <c r="C2052" s="127"/>
      <c r="D2052" s="166"/>
    </row>
    <row r="2053" spans="3:4" s="185" customFormat="1" ht="12">
      <c r="C2053" s="127"/>
      <c r="D2053" s="166"/>
    </row>
    <row r="2054" spans="3:4" s="185" customFormat="1" ht="12">
      <c r="C2054" s="127"/>
      <c r="D2054" s="166"/>
    </row>
    <row r="2055" spans="3:4" s="185" customFormat="1" ht="12">
      <c r="C2055" s="127"/>
      <c r="D2055" s="166"/>
    </row>
    <row r="2056" spans="3:4" s="185" customFormat="1" ht="12">
      <c r="C2056" s="127"/>
      <c r="D2056" s="166"/>
    </row>
    <row r="2057" spans="3:4" s="185" customFormat="1" ht="12">
      <c r="C2057" s="127"/>
      <c r="D2057" s="166"/>
    </row>
    <row r="2058" spans="3:4" s="185" customFormat="1" ht="12">
      <c r="C2058" s="127"/>
      <c r="D2058" s="166"/>
    </row>
    <row r="2059" spans="3:4" s="185" customFormat="1" ht="12">
      <c r="C2059" s="127"/>
      <c r="D2059" s="166"/>
    </row>
    <row r="2060" spans="3:4" s="185" customFormat="1" ht="12">
      <c r="C2060" s="127"/>
      <c r="D2060" s="166"/>
    </row>
    <row r="2061" spans="3:4" s="185" customFormat="1" ht="12">
      <c r="C2061" s="127"/>
      <c r="D2061" s="166"/>
    </row>
    <row r="2062" spans="3:4" s="185" customFormat="1" ht="12">
      <c r="C2062" s="127"/>
      <c r="D2062" s="166"/>
    </row>
    <row r="2063" spans="3:4" s="185" customFormat="1" ht="12">
      <c r="C2063" s="127"/>
      <c r="D2063" s="166"/>
    </row>
    <row r="2064" spans="3:4" s="185" customFormat="1" ht="12">
      <c r="C2064" s="127"/>
      <c r="D2064" s="166"/>
    </row>
    <row r="2065" spans="3:4" s="185" customFormat="1" ht="12">
      <c r="C2065" s="127"/>
      <c r="D2065" s="166"/>
    </row>
    <row r="2066" spans="3:4" s="185" customFormat="1" ht="12">
      <c r="C2066" s="127"/>
      <c r="D2066" s="166"/>
    </row>
    <row r="2067" spans="3:4" s="185" customFormat="1" ht="12">
      <c r="C2067" s="127"/>
      <c r="D2067" s="166"/>
    </row>
    <row r="2068" spans="3:4" s="185" customFormat="1" ht="12">
      <c r="C2068" s="127"/>
      <c r="D2068" s="166"/>
    </row>
    <row r="2069" spans="3:4" s="185" customFormat="1" ht="12">
      <c r="C2069" s="127"/>
      <c r="D2069" s="166"/>
    </row>
    <row r="2070" spans="3:4" s="185" customFormat="1" ht="12">
      <c r="C2070" s="127"/>
      <c r="D2070" s="166"/>
    </row>
    <row r="2071" spans="3:4" s="185" customFormat="1" ht="12">
      <c r="C2071" s="127"/>
      <c r="D2071" s="166"/>
    </row>
    <row r="2072" spans="3:4" s="185" customFormat="1" ht="12">
      <c r="C2072" s="127"/>
      <c r="D2072" s="166"/>
    </row>
    <row r="2073" spans="3:4" s="185" customFormat="1" ht="12">
      <c r="C2073" s="127"/>
      <c r="D2073" s="166"/>
    </row>
    <row r="2074" spans="3:4" s="185" customFormat="1" ht="12">
      <c r="C2074" s="127"/>
      <c r="D2074" s="166"/>
    </row>
    <row r="2075" spans="3:4" s="185" customFormat="1" ht="12">
      <c r="C2075" s="127"/>
      <c r="D2075" s="166"/>
    </row>
    <row r="2076" spans="3:4" s="185" customFormat="1" ht="12">
      <c r="C2076" s="127"/>
      <c r="D2076" s="166"/>
    </row>
    <row r="2077" spans="3:4" s="185" customFormat="1" ht="12">
      <c r="C2077" s="127"/>
      <c r="D2077" s="166"/>
    </row>
    <row r="2078" spans="3:4" s="185" customFormat="1" ht="12">
      <c r="C2078" s="127"/>
      <c r="D2078" s="166"/>
    </row>
    <row r="2079" spans="3:4" s="185" customFormat="1" ht="12">
      <c r="C2079" s="127"/>
      <c r="D2079" s="166"/>
    </row>
    <row r="2080" spans="3:4" s="185" customFormat="1" ht="12">
      <c r="C2080" s="127"/>
      <c r="D2080" s="166"/>
    </row>
    <row r="2081" spans="3:4" s="185" customFormat="1" ht="12">
      <c r="C2081" s="127"/>
      <c r="D2081" s="166"/>
    </row>
    <row r="2082" spans="3:4" s="185" customFormat="1" ht="12">
      <c r="C2082" s="127"/>
      <c r="D2082" s="166"/>
    </row>
    <row r="2083" spans="3:4" s="185" customFormat="1" ht="12">
      <c r="C2083" s="127"/>
      <c r="D2083" s="166"/>
    </row>
    <row r="2084" spans="3:4" s="185" customFormat="1" ht="12">
      <c r="C2084" s="127"/>
      <c r="D2084" s="166"/>
    </row>
    <row r="2085" spans="3:4" s="185" customFormat="1" ht="12">
      <c r="C2085" s="127"/>
      <c r="D2085" s="166"/>
    </row>
    <row r="2086" spans="3:4" s="185" customFormat="1" ht="12">
      <c r="C2086" s="127"/>
      <c r="D2086" s="166"/>
    </row>
    <row r="2087" spans="3:4" s="185" customFormat="1" ht="12">
      <c r="C2087" s="127"/>
      <c r="D2087" s="166"/>
    </row>
    <row r="2088" spans="3:4" s="185" customFormat="1" ht="12">
      <c r="C2088" s="127"/>
      <c r="D2088" s="166"/>
    </row>
    <row r="2089" spans="3:4" s="185" customFormat="1" ht="12">
      <c r="C2089" s="127"/>
      <c r="D2089" s="166"/>
    </row>
    <row r="2090" spans="3:4" s="185" customFormat="1" ht="12">
      <c r="C2090" s="127"/>
      <c r="D2090" s="166"/>
    </row>
    <row r="2091" spans="3:4" s="185" customFormat="1" ht="12">
      <c r="C2091" s="127"/>
      <c r="D2091" s="166"/>
    </row>
    <row r="2092" spans="3:4" s="185" customFormat="1" ht="12">
      <c r="C2092" s="127"/>
      <c r="D2092" s="166"/>
    </row>
    <row r="2093" spans="3:4" s="185" customFormat="1" ht="12">
      <c r="C2093" s="127"/>
      <c r="D2093" s="166"/>
    </row>
    <row r="2094" spans="3:4" s="185" customFormat="1" ht="12">
      <c r="C2094" s="127"/>
      <c r="D2094" s="166"/>
    </row>
    <row r="2095" spans="3:4" s="185" customFormat="1" ht="12">
      <c r="C2095" s="127"/>
      <c r="D2095" s="166"/>
    </row>
    <row r="2096" spans="3:4" s="185" customFormat="1" ht="12">
      <c r="C2096" s="127"/>
      <c r="D2096" s="166"/>
    </row>
    <row r="2097" spans="3:4" s="185" customFormat="1" ht="12">
      <c r="C2097" s="127"/>
      <c r="D2097" s="166"/>
    </row>
    <row r="2098" spans="3:4" s="185" customFormat="1" ht="12">
      <c r="C2098" s="127"/>
      <c r="D2098" s="166"/>
    </row>
    <row r="2099" spans="3:4" s="185" customFormat="1" ht="12">
      <c r="C2099" s="127"/>
      <c r="D2099" s="166"/>
    </row>
    <row r="2100" spans="3:4" s="185" customFormat="1" ht="12">
      <c r="C2100" s="127"/>
      <c r="D2100" s="166"/>
    </row>
    <row r="2101" spans="3:4" s="185" customFormat="1" ht="12">
      <c r="C2101" s="127"/>
      <c r="D2101" s="166"/>
    </row>
    <row r="2102" spans="3:4" s="185" customFormat="1" ht="12">
      <c r="C2102" s="127"/>
      <c r="D2102" s="166"/>
    </row>
    <row r="2103" spans="3:4" s="185" customFormat="1" ht="12">
      <c r="C2103" s="127"/>
      <c r="D2103" s="166"/>
    </row>
    <row r="2104" spans="3:4" s="185" customFormat="1" ht="12">
      <c r="C2104" s="127"/>
      <c r="D2104" s="166"/>
    </row>
    <row r="2105" spans="3:4" s="185" customFormat="1" ht="12">
      <c r="C2105" s="127"/>
      <c r="D2105" s="166"/>
    </row>
    <row r="2106" spans="3:4" s="185" customFormat="1" ht="12">
      <c r="C2106" s="127"/>
      <c r="D2106" s="166"/>
    </row>
    <row r="2107" spans="3:4" s="185" customFormat="1" ht="12">
      <c r="C2107" s="127"/>
      <c r="D2107" s="166"/>
    </row>
    <row r="2108" spans="3:4" s="185" customFormat="1" ht="12">
      <c r="C2108" s="127"/>
      <c r="D2108" s="166"/>
    </row>
    <row r="2109" spans="3:4" s="185" customFormat="1" ht="12">
      <c r="C2109" s="127"/>
      <c r="D2109" s="166"/>
    </row>
    <row r="2110" spans="3:4" s="185" customFormat="1" ht="12">
      <c r="C2110" s="127"/>
      <c r="D2110" s="166"/>
    </row>
    <row r="2111" spans="3:4" s="185" customFormat="1" ht="12">
      <c r="C2111" s="127"/>
      <c r="D2111" s="166"/>
    </row>
    <row r="2112" spans="3:4" s="185" customFormat="1" ht="12">
      <c r="C2112" s="127"/>
      <c r="D2112" s="166"/>
    </row>
    <row r="2113" spans="3:4" s="185" customFormat="1" ht="12">
      <c r="C2113" s="127"/>
      <c r="D2113" s="166"/>
    </row>
    <row r="2114" spans="3:4" s="185" customFormat="1" ht="12">
      <c r="C2114" s="127"/>
      <c r="D2114" s="166"/>
    </row>
    <row r="2115" spans="3:4" s="185" customFormat="1" ht="12">
      <c r="C2115" s="127"/>
      <c r="D2115" s="166"/>
    </row>
    <row r="2116" spans="3:4" s="185" customFormat="1" ht="12">
      <c r="C2116" s="127"/>
      <c r="D2116" s="166"/>
    </row>
    <row r="2117" spans="3:4" s="185" customFormat="1" ht="12">
      <c r="C2117" s="127"/>
      <c r="D2117" s="166"/>
    </row>
    <row r="2118" spans="3:4" s="185" customFormat="1" ht="12">
      <c r="C2118" s="127"/>
      <c r="D2118" s="166"/>
    </row>
    <row r="2119" spans="3:4" s="185" customFormat="1" ht="12">
      <c r="C2119" s="127"/>
      <c r="D2119" s="166"/>
    </row>
    <row r="2120" spans="3:4" s="185" customFormat="1" ht="12">
      <c r="C2120" s="127"/>
      <c r="D2120" s="166"/>
    </row>
    <row r="2121" spans="3:4" s="185" customFormat="1" ht="12">
      <c r="C2121" s="127"/>
      <c r="D2121" s="166"/>
    </row>
    <row r="2122" spans="3:4" s="185" customFormat="1" ht="12">
      <c r="C2122" s="127"/>
      <c r="D2122" s="166"/>
    </row>
    <row r="2123" spans="3:4" s="185" customFormat="1" ht="12">
      <c r="C2123" s="127"/>
      <c r="D2123" s="166"/>
    </row>
    <row r="2124" spans="3:4" s="185" customFormat="1" ht="12">
      <c r="C2124" s="127"/>
      <c r="D2124" s="166"/>
    </row>
    <row r="2125" spans="3:4" s="185" customFormat="1" ht="12">
      <c r="C2125" s="127"/>
      <c r="D2125" s="166"/>
    </row>
    <row r="2126" spans="3:4" s="185" customFormat="1" ht="12">
      <c r="C2126" s="127"/>
      <c r="D2126" s="166"/>
    </row>
    <row r="2127" spans="3:4" s="185" customFormat="1" ht="12">
      <c r="C2127" s="127"/>
      <c r="D2127" s="166"/>
    </row>
    <row r="2128" spans="3:4" s="185" customFormat="1" ht="12">
      <c r="C2128" s="127"/>
      <c r="D2128" s="166"/>
    </row>
    <row r="2129" spans="3:4" s="185" customFormat="1" ht="12">
      <c r="C2129" s="127"/>
      <c r="D2129" s="166"/>
    </row>
    <row r="2130" spans="3:4" s="185" customFormat="1" ht="12">
      <c r="C2130" s="127"/>
      <c r="D2130" s="166"/>
    </row>
    <row r="2131" spans="3:4" s="185" customFormat="1" ht="12">
      <c r="C2131" s="127"/>
      <c r="D2131" s="166"/>
    </row>
    <row r="2132" spans="3:4" s="185" customFormat="1" ht="12">
      <c r="C2132" s="127"/>
      <c r="D2132" s="166"/>
    </row>
    <row r="2133" spans="3:4" s="185" customFormat="1" ht="12">
      <c r="C2133" s="127"/>
      <c r="D2133" s="166"/>
    </row>
    <row r="2134" spans="3:4" s="185" customFormat="1" ht="12">
      <c r="C2134" s="127"/>
      <c r="D2134" s="166"/>
    </row>
    <row r="2135" spans="3:4" s="185" customFormat="1" ht="12">
      <c r="C2135" s="127"/>
      <c r="D2135" s="166"/>
    </row>
    <row r="2136" spans="3:4" s="185" customFormat="1" ht="12">
      <c r="C2136" s="127"/>
      <c r="D2136" s="166"/>
    </row>
    <row r="2137" spans="3:4" s="185" customFormat="1" ht="12">
      <c r="C2137" s="127"/>
      <c r="D2137" s="166"/>
    </row>
    <row r="2138" spans="3:4" s="185" customFormat="1" ht="12">
      <c r="C2138" s="127"/>
      <c r="D2138" s="166"/>
    </row>
    <row r="2139" spans="3:4" s="185" customFormat="1" ht="12">
      <c r="C2139" s="127"/>
      <c r="D2139" s="166"/>
    </row>
    <row r="2140" spans="3:4" s="185" customFormat="1" ht="12">
      <c r="C2140" s="127"/>
      <c r="D2140" s="166"/>
    </row>
    <row r="2141" spans="3:4" s="185" customFormat="1" ht="12">
      <c r="C2141" s="127"/>
      <c r="D2141" s="166"/>
    </row>
    <row r="2142" spans="3:4" s="185" customFormat="1" ht="12">
      <c r="C2142" s="127"/>
      <c r="D2142" s="166"/>
    </row>
    <row r="2143" spans="3:4" s="185" customFormat="1" ht="12">
      <c r="C2143" s="127"/>
      <c r="D2143" s="166"/>
    </row>
    <row r="2144" spans="3:4" s="185" customFormat="1" ht="12">
      <c r="C2144" s="127"/>
      <c r="D2144" s="166"/>
    </row>
    <row r="2145" spans="3:4" s="185" customFormat="1" ht="12">
      <c r="C2145" s="127"/>
      <c r="D2145" s="166"/>
    </row>
    <row r="2146" spans="3:4" s="185" customFormat="1" ht="12">
      <c r="C2146" s="127"/>
      <c r="D2146" s="166"/>
    </row>
    <row r="2147" spans="3:4" s="185" customFormat="1" ht="12">
      <c r="C2147" s="127"/>
      <c r="D2147" s="166"/>
    </row>
    <row r="2148" spans="3:4" s="185" customFormat="1" ht="12">
      <c r="C2148" s="127"/>
      <c r="D2148" s="166"/>
    </row>
    <row r="2149" spans="3:4" s="185" customFormat="1" ht="12">
      <c r="C2149" s="127"/>
      <c r="D2149" s="166"/>
    </row>
    <row r="2150" spans="3:4" s="185" customFormat="1" ht="12">
      <c r="C2150" s="127"/>
      <c r="D2150" s="166"/>
    </row>
    <row r="2151" spans="3:4" s="185" customFormat="1" ht="12">
      <c r="C2151" s="127"/>
      <c r="D2151" s="166"/>
    </row>
    <row r="2152" spans="3:4" s="185" customFormat="1" ht="12">
      <c r="C2152" s="127"/>
      <c r="D2152" s="166"/>
    </row>
    <row r="2153" spans="3:4" s="185" customFormat="1" ht="12">
      <c r="C2153" s="127"/>
      <c r="D2153" s="166"/>
    </row>
    <row r="2154" spans="3:4" s="185" customFormat="1" ht="12">
      <c r="C2154" s="127"/>
      <c r="D2154" s="166"/>
    </row>
    <row r="2155" spans="3:4" s="185" customFormat="1" ht="12">
      <c r="C2155" s="127"/>
      <c r="D2155" s="166"/>
    </row>
    <row r="2156" spans="3:4" s="185" customFormat="1" ht="12">
      <c r="C2156" s="127"/>
      <c r="D2156" s="166"/>
    </row>
    <row r="2157" spans="3:4" s="185" customFormat="1" ht="12">
      <c r="C2157" s="127"/>
      <c r="D2157" s="166"/>
    </row>
    <row r="2158" spans="3:4" s="185" customFormat="1" ht="12">
      <c r="C2158" s="127"/>
      <c r="D2158" s="166"/>
    </row>
    <row r="2159" spans="3:4" s="185" customFormat="1" ht="12">
      <c r="C2159" s="127"/>
      <c r="D2159" s="166"/>
    </row>
    <row r="2160" spans="3:4" s="185" customFormat="1" ht="12">
      <c r="C2160" s="127"/>
      <c r="D2160" s="166"/>
    </row>
    <row r="2161" spans="3:4" s="185" customFormat="1" ht="12">
      <c r="C2161" s="127"/>
      <c r="D2161" s="166"/>
    </row>
    <row r="2162" spans="3:4" s="185" customFormat="1" ht="12">
      <c r="C2162" s="127"/>
      <c r="D2162" s="166"/>
    </row>
    <row r="2163" spans="3:4" s="185" customFormat="1" ht="12">
      <c r="C2163" s="127"/>
      <c r="D2163" s="166"/>
    </row>
    <row r="2164" spans="3:4" s="185" customFormat="1" ht="12">
      <c r="C2164" s="127"/>
      <c r="D2164" s="166"/>
    </row>
    <row r="2165" spans="3:4" s="185" customFormat="1" ht="12">
      <c r="C2165" s="127"/>
      <c r="D2165" s="166"/>
    </row>
    <row r="2166" spans="3:4" s="185" customFormat="1" ht="12">
      <c r="C2166" s="127"/>
      <c r="D2166" s="166"/>
    </row>
    <row r="2167" spans="3:4" s="185" customFormat="1" ht="12">
      <c r="C2167" s="127"/>
      <c r="D2167" s="166"/>
    </row>
    <row r="2168" spans="3:4" s="185" customFormat="1" ht="12">
      <c r="C2168" s="127"/>
      <c r="D2168" s="166"/>
    </row>
    <row r="2169" spans="3:4" s="185" customFormat="1" ht="12">
      <c r="C2169" s="127"/>
      <c r="D2169" s="166"/>
    </row>
    <row r="2170" spans="3:4" s="185" customFormat="1" ht="12">
      <c r="C2170" s="127"/>
      <c r="D2170" s="166"/>
    </row>
    <row r="2171" spans="3:4" s="185" customFormat="1" ht="12">
      <c r="C2171" s="127"/>
      <c r="D2171" s="166"/>
    </row>
    <row r="2172" spans="3:4" s="185" customFormat="1" ht="12">
      <c r="C2172" s="127"/>
      <c r="D2172" s="166"/>
    </row>
    <row r="2173" spans="3:4" s="185" customFormat="1" ht="12">
      <c r="C2173" s="127"/>
      <c r="D2173" s="166"/>
    </row>
    <row r="2174" spans="3:4" s="185" customFormat="1" ht="12">
      <c r="C2174" s="127"/>
      <c r="D2174" s="166"/>
    </row>
    <row r="2175" spans="3:4" s="185" customFormat="1" ht="12">
      <c r="C2175" s="127"/>
      <c r="D2175" s="166"/>
    </row>
    <row r="2176" spans="3:4" s="185" customFormat="1" ht="12">
      <c r="C2176" s="127"/>
      <c r="D2176" s="166"/>
    </row>
    <row r="2177" spans="3:4" s="185" customFormat="1" ht="12">
      <c r="C2177" s="127"/>
      <c r="D2177" s="166"/>
    </row>
    <row r="2178" spans="3:4" s="185" customFormat="1" ht="12">
      <c r="C2178" s="127"/>
      <c r="D2178" s="166"/>
    </row>
    <row r="2179" spans="3:4" s="185" customFormat="1" ht="12">
      <c r="C2179" s="127"/>
      <c r="D2179" s="166"/>
    </row>
    <row r="2180" spans="3:4" s="185" customFormat="1" ht="12">
      <c r="C2180" s="127"/>
      <c r="D2180" s="166"/>
    </row>
    <row r="2181" spans="3:4" s="185" customFormat="1" ht="12">
      <c r="C2181" s="127"/>
      <c r="D2181" s="166"/>
    </row>
    <row r="2182" spans="3:4" s="185" customFormat="1" ht="12">
      <c r="C2182" s="127"/>
      <c r="D2182" s="166"/>
    </row>
    <row r="2183" spans="3:4" s="185" customFormat="1" ht="12">
      <c r="C2183" s="127"/>
      <c r="D2183" s="166"/>
    </row>
    <row r="2184" spans="3:4" s="185" customFormat="1" ht="12">
      <c r="C2184" s="127"/>
      <c r="D2184" s="166"/>
    </row>
    <row r="2185" spans="3:4" s="185" customFormat="1" ht="12">
      <c r="C2185" s="127"/>
      <c r="D2185" s="166"/>
    </row>
    <row r="2186" spans="3:4" s="185" customFormat="1" ht="12">
      <c r="C2186" s="127"/>
      <c r="D2186" s="166"/>
    </row>
    <row r="2187" spans="3:4" s="185" customFormat="1" ht="12">
      <c r="C2187" s="127"/>
      <c r="D2187" s="166"/>
    </row>
    <row r="2188" spans="3:4" s="185" customFormat="1" ht="12">
      <c r="C2188" s="127"/>
      <c r="D2188" s="166"/>
    </row>
    <row r="2189" spans="3:4" s="185" customFormat="1" ht="12">
      <c r="C2189" s="127"/>
      <c r="D2189" s="166"/>
    </row>
    <row r="2190" spans="3:4" s="185" customFormat="1" ht="12">
      <c r="C2190" s="127"/>
      <c r="D2190" s="166"/>
    </row>
    <row r="2191" spans="3:4" s="185" customFormat="1" ht="12">
      <c r="C2191" s="127"/>
      <c r="D2191" s="166"/>
    </row>
    <row r="2192" spans="3:4" s="185" customFormat="1" ht="12">
      <c r="C2192" s="127"/>
      <c r="D2192" s="166"/>
    </row>
    <row r="2193" spans="3:4" s="185" customFormat="1" ht="12">
      <c r="C2193" s="127"/>
      <c r="D2193" s="166"/>
    </row>
    <row r="2194" spans="3:4" s="185" customFormat="1" ht="12">
      <c r="C2194" s="127"/>
      <c r="D2194" s="166"/>
    </row>
    <row r="2195" spans="3:4" s="185" customFormat="1" ht="12">
      <c r="C2195" s="127"/>
      <c r="D2195" s="166"/>
    </row>
    <row r="2196" spans="3:4" s="185" customFormat="1" ht="12">
      <c r="C2196" s="127"/>
      <c r="D2196" s="166"/>
    </row>
    <row r="2197" spans="3:4" s="185" customFormat="1" ht="12">
      <c r="C2197" s="127"/>
      <c r="D2197" s="166"/>
    </row>
    <row r="2198" spans="3:4" s="185" customFormat="1" ht="12">
      <c r="C2198" s="127"/>
      <c r="D2198" s="166"/>
    </row>
    <row r="2199" spans="3:4" s="185" customFormat="1" ht="12">
      <c r="C2199" s="127"/>
      <c r="D2199" s="166"/>
    </row>
    <row r="2200" spans="3:4" s="185" customFormat="1" ht="12">
      <c r="C2200" s="127"/>
      <c r="D2200" s="166"/>
    </row>
    <row r="2201" spans="3:4" s="185" customFormat="1" ht="12">
      <c r="C2201" s="127"/>
      <c r="D2201" s="166"/>
    </row>
    <row r="2202" spans="3:4" s="185" customFormat="1" ht="12">
      <c r="C2202" s="127"/>
      <c r="D2202" s="166"/>
    </row>
    <row r="2203" spans="3:4" s="185" customFormat="1" ht="12">
      <c r="C2203" s="127"/>
      <c r="D2203" s="166"/>
    </row>
    <row r="2204" spans="3:4" s="185" customFormat="1" ht="12">
      <c r="C2204" s="127"/>
      <c r="D2204" s="166"/>
    </row>
    <row r="2205" spans="3:4" s="185" customFormat="1" ht="12">
      <c r="C2205" s="127"/>
      <c r="D2205" s="166"/>
    </row>
    <row r="2206" spans="3:4" s="185" customFormat="1" ht="12">
      <c r="C2206" s="127"/>
      <c r="D2206" s="166"/>
    </row>
    <row r="2207" spans="3:4" s="185" customFormat="1" ht="12">
      <c r="C2207" s="127"/>
      <c r="D2207" s="166"/>
    </row>
    <row r="2208" spans="3:4" s="185" customFormat="1" ht="12">
      <c r="C2208" s="127"/>
      <c r="D2208" s="166"/>
    </row>
    <row r="2209" spans="3:4" s="185" customFormat="1" ht="12">
      <c r="C2209" s="127"/>
      <c r="D2209" s="166"/>
    </row>
    <row r="2210" spans="3:4" s="185" customFormat="1" ht="12">
      <c r="C2210" s="127"/>
      <c r="D2210" s="166"/>
    </row>
    <row r="2211" spans="3:4" s="185" customFormat="1" ht="12">
      <c r="C2211" s="127"/>
      <c r="D2211" s="166"/>
    </row>
    <row r="2212" spans="3:4" s="185" customFormat="1" ht="12">
      <c r="C2212" s="127"/>
      <c r="D2212" s="166"/>
    </row>
    <row r="2213" spans="3:4" s="185" customFormat="1" ht="12">
      <c r="C2213" s="127"/>
      <c r="D2213" s="166"/>
    </row>
    <row r="2214" spans="3:4" s="185" customFormat="1" ht="12">
      <c r="C2214" s="127"/>
      <c r="D2214" s="166"/>
    </row>
    <row r="2215" spans="3:4" s="185" customFormat="1" ht="12">
      <c r="C2215" s="127"/>
      <c r="D2215" s="166"/>
    </row>
    <row r="2216" spans="3:4" s="185" customFormat="1" ht="12">
      <c r="C2216" s="127"/>
      <c r="D2216" s="166"/>
    </row>
    <row r="2217" spans="3:4" s="185" customFormat="1" ht="12">
      <c r="C2217" s="127"/>
      <c r="D2217" s="166"/>
    </row>
    <row r="2218" spans="3:4" s="185" customFormat="1" ht="12">
      <c r="C2218" s="127"/>
      <c r="D2218" s="166"/>
    </row>
    <row r="2219" spans="3:4" s="185" customFormat="1" ht="12">
      <c r="C2219" s="127"/>
      <c r="D2219" s="166"/>
    </row>
    <row r="2220" spans="3:4" s="185" customFormat="1" ht="12">
      <c r="C2220" s="127"/>
      <c r="D2220" s="166"/>
    </row>
    <row r="2221" spans="3:4" s="185" customFormat="1" ht="12">
      <c r="C2221" s="127"/>
      <c r="D2221" s="166"/>
    </row>
    <row r="2222" spans="3:4" s="185" customFormat="1" ht="12">
      <c r="C2222" s="127"/>
      <c r="D2222" s="166"/>
    </row>
    <row r="2223" spans="3:4" s="185" customFormat="1" ht="12">
      <c r="C2223" s="127"/>
      <c r="D2223" s="166"/>
    </row>
    <row r="2224" spans="3:4" s="185" customFormat="1" ht="12">
      <c r="C2224" s="127"/>
      <c r="D2224" s="166"/>
    </row>
    <row r="2225" spans="3:4" s="185" customFormat="1" ht="12">
      <c r="C2225" s="127"/>
      <c r="D2225" s="166"/>
    </row>
    <row r="2226" spans="3:4" s="185" customFormat="1" ht="12">
      <c r="C2226" s="127"/>
      <c r="D2226" s="166"/>
    </row>
    <row r="2227" spans="3:4" s="185" customFormat="1" ht="12">
      <c r="C2227" s="127"/>
      <c r="D2227" s="166"/>
    </row>
    <row r="2228" spans="3:4" s="185" customFormat="1" ht="12">
      <c r="C2228" s="127"/>
      <c r="D2228" s="166"/>
    </row>
    <row r="2229" spans="3:4" s="185" customFormat="1" ht="12">
      <c r="C2229" s="127"/>
      <c r="D2229" s="166"/>
    </row>
    <row r="2230" spans="3:4" s="185" customFormat="1" ht="12">
      <c r="C2230" s="127"/>
      <c r="D2230" s="166"/>
    </row>
    <row r="2231" spans="3:4" s="185" customFormat="1" ht="12">
      <c r="C2231" s="127"/>
      <c r="D2231" s="166"/>
    </row>
    <row r="2232" spans="3:4" s="185" customFormat="1" ht="12">
      <c r="C2232" s="127"/>
      <c r="D2232" s="166"/>
    </row>
    <row r="2233" spans="3:4" s="185" customFormat="1" ht="12">
      <c r="C2233" s="127"/>
      <c r="D2233" s="166"/>
    </row>
    <row r="2234" spans="3:4" s="185" customFormat="1" ht="12">
      <c r="C2234" s="127"/>
      <c r="D2234" s="166"/>
    </row>
    <row r="2235" spans="3:4" s="185" customFormat="1" ht="12">
      <c r="C2235" s="127"/>
      <c r="D2235" s="166"/>
    </row>
    <row r="2236" spans="3:4" s="185" customFormat="1" ht="12">
      <c r="C2236" s="127"/>
      <c r="D2236" s="166"/>
    </row>
    <row r="2237" spans="3:4" s="185" customFormat="1" ht="12">
      <c r="C2237" s="127"/>
      <c r="D2237" s="166"/>
    </row>
    <row r="2238" spans="3:4" s="185" customFormat="1" ht="12">
      <c r="C2238" s="127"/>
      <c r="D2238" s="166"/>
    </row>
    <row r="2239" spans="3:4" s="185" customFormat="1" ht="12">
      <c r="C2239" s="127"/>
      <c r="D2239" s="166"/>
    </row>
    <row r="2240" spans="3:4" s="185" customFormat="1" ht="12">
      <c r="C2240" s="127"/>
      <c r="D2240" s="166"/>
    </row>
    <row r="2241" spans="3:4" s="185" customFormat="1" ht="12">
      <c r="C2241" s="127"/>
      <c r="D2241" s="166"/>
    </row>
    <row r="2242" spans="3:4" s="185" customFormat="1" ht="12">
      <c r="C2242" s="127"/>
      <c r="D2242" s="166"/>
    </row>
    <row r="2243" spans="3:4" s="185" customFormat="1" ht="12">
      <c r="C2243" s="127"/>
      <c r="D2243" s="166"/>
    </row>
    <row r="2244" spans="3:4" s="185" customFormat="1" ht="12">
      <c r="C2244" s="127"/>
      <c r="D2244" s="166"/>
    </row>
    <row r="2245" spans="3:4" s="185" customFormat="1" ht="12">
      <c r="C2245" s="127"/>
      <c r="D2245" s="166"/>
    </row>
    <row r="2246" spans="3:4" s="185" customFormat="1" ht="12">
      <c r="C2246" s="127"/>
      <c r="D2246" s="166"/>
    </row>
    <row r="2247" spans="3:4" s="185" customFormat="1" ht="12">
      <c r="C2247" s="127"/>
      <c r="D2247" s="166"/>
    </row>
    <row r="2248" spans="3:4" s="185" customFormat="1" ht="12">
      <c r="C2248" s="127"/>
      <c r="D2248" s="166"/>
    </row>
    <row r="2249" spans="3:4" s="185" customFormat="1" ht="12">
      <c r="C2249" s="127"/>
      <c r="D2249" s="166"/>
    </row>
    <row r="2250" spans="3:4" s="185" customFormat="1" ht="12">
      <c r="C2250" s="127"/>
      <c r="D2250" s="166"/>
    </row>
    <row r="2251" spans="3:4" s="185" customFormat="1" ht="12">
      <c r="C2251" s="127"/>
      <c r="D2251" s="166"/>
    </row>
    <row r="2252" spans="3:4" s="185" customFormat="1" ht="12">
      <c r="C2252" s="127"/>
      <c r="D2252" s="166"/>
    </row>
    <row r="2253" spans="3:4" s="185" customFormat="1" ht="12">
      <c r="C2253" s="127"/>
      <c r="D2253" s="166"/>
    </row>
    <row r="2254" spans="3:4" s="185" customFormat="1" ht="12">
      <c r="C2254" s="127"/>
      <c r="D2254" s="166"/>
    </row>
    <row r="2255" spans="3:4" s="185" customFormat="1" ht="12">
      <c r="C2255" s="127"/>
      <c r="D2255" s="166"/>
    </row>
    <row r="2256" spans="3:4" s="185" customFormat="1" ht="12">
      <c r="C2256" s="127"/>
      <c r="D2256" s="166"/>
    </row>
    <row r="2257" spans="3:4" s="185" customFormat="1" ht="12">
      <c r="C2257" s="127"/>
      <c r="D2257" s="166"/>
    </row>
    <row r="2258" spans="3:4" s="185" customFormat="1" ht="12">
      <c r="C2258" s="127"/>
      <c r="D2258" s="166"/>
    </row>
    <row r="2259" spans="3:4" s="185" customFormat="1" ht="12">
      <c r="C2259" s="127"/>
      <c r="D2259" s="166"/>
    </row>
    <row r="2260" spans="3:4" s="185" customFormat="1" ht="12">
      <c r="C2260" s="127"/>
      <c r="D2260" s="166"/>
    </row>
    <row r="2261" spans="3:4" s="185" customFormat="1" ht="12">
      <c r="C2261" s="127"/>
      <c r="D2261" s="166"/>
    </row>
    <row r="2262" spans="3:4" s="185" customFormat="1" ht="12">
      <c r="C2262" s="127"/>
      <c r="D2262" s="166"/>
    </row>
    <row r="2263" spans="3:4" s="185" customFormat="1" ht="12">
      <c r="C2263" s="127"/>
      <c r="D2263" s="166"/>
    </row>
    <row r="2264" spans="3:4" s="185" customFormat="1" ht="12">
      <c r="C2264" s="127"/>
      <c r="D2264" s="166"/>
    </row>
    <row r="2265" spans="3:4" s="185" customFormat="1" ht="12">
      <c r="C2265" s="127"/>
      <c r="D2265" s="166"/>
    </row>
    <row r="2266" spans="3:4" s="185" customFormat="1" ht="12">
      <c r="C2266" s="127"/>
      <c r="D2266" s="166"/>
    </row>
    <row r="2267" spans="3:4" s="185" customFormat="1" ht="12">
      <c r="C2267" s="127"/>
      <c r="D2267" s="166"/>
    </row>
    <row r="2268" spans="3:4" s="185" customFormat="1" ht="12">
      <c r="C2268" s="127"/>
      <c r="D2268" s="166"/>
    </row>
    <row r="2269" spans="3:4" s="185" customFormat="1" ht="12">
      <c r="C2269" s="127"/>
      <c r="D2269" s="166"/>
    </row>
    <row r="2270" spans="3:4" s="185" customFormat="1" ht="12">
      <c r="C2270" s="127"/>
      <c r="D2270" s="166"/>
    </row>
    <row r="2271" spans="3:4" s="185" customFormat="1" ht="12">
      <c r="C2271" s="127"/>
      <c r="D2271" s="166"/>
    </row>
    <row r="2272" spans="3:4" s="185" customFormat="1" ht="12">
      <c r="C2272" s="127"/>
      <c r="D2272" s="166"/>
    </row>
    <row r="2273" spans="3:4" s="185" customFormat="1" ht="12">
      <c r="C2273" s="127"/>
      <c r="D2273" s="166"/>
    </row>
    <row r="2274" spans="3:4" s="185" customFormat="1" ht="12">
      <c r="C2274" s="127"/>
      <c r="D2274" s="166"/>
    </row>
    <row r="2275" spans="3:4" s="185" customFormat="1" ht="12">
      <c r="C2275" s="127"/>
      <c r="D2275" s="166"/>
    </row>
    <row r="2276" spans="3:4" s="185" customFormat="1" ht="12">
      <c r="C2276" s="127"/>
      <c r="D2276" s="166"/>
    </row>
    <row r="2277" spans="3:4" s="185" customFormat="1" ht="12">
      <c r="C2277" s="127"/>
      <c r="D2277" s="166"/>
    </row>
    <row r="2278" spans="3:4" s="185" customFormat="1" ht="12">
      <c r="C2278" s="127"/>
      <c r="D2278" s="166"/>
    </row>
    <row r="2279" spans="3:4" s="185" customFormat="1" ht="12">
      <c r="C2279" s="127"/>
      <c r="D2279" s="166"/>
    </row>
    <row r="2280" spans="3:4" s="185" customFormat="1" ht="12">
      <c r="C2280" s="127"/>
      <c r="D2280" s="166"/>
    </row>
    <row r="2281" spans="3:4" s="185" customFormat="1" ht="12">
      <c r="C2281" s="127"/>
      <c r="D2281" s="166"/>
    </row>
    <row r="2282" spans="3:4" s="185" customFormat="1" ht="12">
      <c r="C2282" s="127"/>
      <c r="D2282" s="166"/>
    </row>
    <row r="2283" spans="3:4" s="185" customFormat="1" ht="12">
      <c r="C2283" s="127"/>
      <c r="D2283" s="166"/>
    </row>
    <row r="2284" spans="3:4" s="185" customFormat="1" ht="12">
      <c r="C2284" s="127"/>
      <c r="D2284" s="166"/>
    </row>
    <row r="2285" spans="3:4" s="185" customFormat="1" ht="12">
      <c r="C2285" s="127"/>
      <c r="D2285" s="166"/>
    </row>
    <row r="2286" spans="3:4" s="185" customFormat="1" ht="12">
      <c r="C2286" s="127"/>
      <c r="D2286" s="166"/>
    </row>
    <row r="2287" spans="3:4" s="185" customFormat="1" ht="12">
      <c r="C2287" s="127"/>
      <c r="D2287" s="166"/>
    </row>
    <row r="2288" spans="3:4" s="185" customFormat="1" ht="12">
      <c r="C2288" s="127"/>
      <c r="D2288" s="166"/>
    </row>
    <row r="2289" spans="3:4" s="185" customFormat="1" ht="12">
      <c r="C2289" s="127"/>
      <c r="D2289" s="166"/>
    </row>
    <row r="2290" spans="3:4" s="185" customFormat="1" ht="12">
      <c r="C2290" s="127"/>
      <c r="D2290" s="166"/>
    </row>
    <row r="2291" spans="3:4" s="185" customFormat="1" ht="12">
      <c r="C2291" s="127"/>
      <c r="D2291" s="166"/>
    </row>
    <row r="2292" spans="3:4" s="185" customFormat="1" ht="12">
      <c r="C2292" s="127"/>
      <c r="D2292" s="166"/>
    </row>
    <row r="2293" spans="3:4" s="185" customFormat="1" ht="12">
      <c r="C2293" s="127"/>
      <c r="D2293" s="166"/>
    </row>
    <row r="2294" spans="3:4" s="185" customFormat="1" ht="12">
      <c r="C2294" s="127"/>
      <c r="D2294" s="166"/>
    </row>
    <row r="2295" spans="3:4" s="185" customFormat="1" ht="12">
      <c r="C2295" s="127"/>
      <c r="D2295" s="166"/>
    </row>
    <row r="2296" spans="3:4" s="185" customFormat="1" ht="12">
      <c r="C2296" s="127"/>
      <c r="D2296" s="166"/>
    </row>
    <row r="2297" spans="3:4" s="185" customFormat="1" ht="12">
      <c r="C2297" s="127"/>
      <c r="D2297" s="166"/>
    </row>
    <row r="2298" spans="3:4" s="185" customFormat="1" ht="12">
      <c r="C2298" s="127"/>
      <c r="D2298" s="166"/>
    </row>
    <row r="2299" spans="3:4" s="185" customFormat="1" ht="12">
      <c r="C2299" s="127"/>
      <c r="D2299" s="166"/>
    </row>
    <row r="2300" spans="3:4" s="185" customFormat="1" ht="12">
      <c r="C2300" s="127"/>
      <c r="D2300" s="166"/>
    </row>
    <row r="2301" spans="3:4" s="185" customFormat="1" ht="12">
      <c r="C2301" s="127"/>
      <c r="D2301" s="166"/>
    </row>
    <row r="2302" spans="3:4" s="185" customFormat="1" ht="12">
      <c r="C2302" s="127"/>
      <c r="D2302" s="166"/>
    </row>
    <row r="2303" spans="3:4" s="185" customFormat="1" ht="12">
      <c r="C2303" s="127"/>
      <c r="D2303" s="166"/>
    </row>
    <row r="2304" spans="3:4" s="185" customFormat="1" ht="12">
      <c r="C2304" s="127"/>
      <c r="D2304" s="166"/>
    </row>
    <row r="2305" spans="3:4" s="185" customFormat="1" ht="12">
      <c r="C2305" s="127"/>
      <c r="D2305" s="166"/>
    </row>
    <row r="2306" spans="3:4" s="185" customFormat="1" ht="12">
      <c r="C2306" s="127"/>
      <c r="D2306" s="166"/>
    </row>
    <row r="2307" spans="3:4" s="185" customFormat="1" ht="12">
      <c r="C2307" s="127"/>
      <c r="D2307" s="166"/>
    </row>
    <row r="2308" spans="3:4" s="185" customFormat="1" ht="12">
      <c r="C2308" s="127"/>
      <c r="D2308" s="166"/>
    </row>
    <row r="2309" spans="3:4" s="185" customFormat="1" ht="12">
      <c r="C2309" s="127"/>
      <c r="D2309" s="166"/>
    </row>
    <row r="2310" spans="3:4" s="185" customFormat="1" ht="12">
      <c r="C2310" s="127"/>
      <c r="D2310" s="166"/>
    </row>
    <row r="2311" spans="3:4" s="185" customFormat="1" ht="12">
      <c r="C2311" s="127"/>
      <c r="D2311" s="166"/>
    </row>
    <row r="2312" spans="3:4" s="185" customFormat="1" ht="12">
      <c r="C2312" s="127"/>
      <c r="D2312" s="166"/>
    </row>
    <row r="2313" spans="3:4" s="185" customFormat="1" ht="12">
      <c r="C2313" s="127"/>
      <c r="D2313" s="166"/>
    </row>
    <row r="2314" spans="3:4" s="185" customFormat="1" ht="12">
      <c r="C2314" s="127"/>
      <c r="D2314" s="166"/>
    </row>
    <row r="2315" spans="3:4" s="185" customFormat="1" ht="12">
      <c r="C2315" s="127"/>
      <c r="D2315" s="166"/>
    </row>
    <row r="2316" spans="3:4" s="185" customFormat="1" ht="12">
      <c r="C2316" s="127"/>
      <c r="D2316" s="166"/>
    </row>
    <row r="2317" spans="3:4" s="185" customFormat="1" ht="12">
      <c r="C2317" s="127"/>
      <c r="D2317" s="166"/>
    </row>
    <row r="2318" spans="3:4" s="185" customFormat="1" ht="12">
      <c r="C2318" s="127"/>
      <c r="D2318" s="166"/>
    </row>
    <row r="2319" spans="3:4" s="185" customFormat="1" ht="12">
      <c r="C2319" s="127"/>
      <c r="D2319" s="166"/>
    </row>
    <row r="2320" spans="3:4" s="185" customFormat="1" ht="12">
      <c r="C2320" s="127"/>
      <c r="D2320" s="166"/>
    </row>
    <row r="2321" spans="3:4" s="185" customFormat="1" ht="12">
      <c r="C2321" s="127"/>
      <c r="D2321" s="166"/>
    </row>
    <row r="2322" spans="3:4" s="185" customFormat="1" ht="12">
      <c r="C2322" s="127"/>
      <c r="D2322" s="166"/>
    </row>
    <row r="2323" spans="3:4" s="185" customFormat="1" ht="12">
      <c r="C2323" s="127"/>
      <c r="D2323" s="166"/>
    </row>
    <row r="2324" spans="3:4" s="185" customFormat="1" ht="12">
      <c r="C2324" s="127"/>
      <c r="D2324" s="166"/>
    </row>
    <row r="2325" spans="3:4" s="185" customFormat="1" ht="12">
      <c r="C2325" s="127"/>
      <c r="D2325" s="166"/>
    </row>
    <row r="2326" spans="3:4" s="185" customFormat="1" ht="12">
      <c r="C2326" s="127"/>
      <c r="D2326" s="166"/>
    </row>
    <row r="2327" spans="3:4" s="185" customFormat="1" ht="12">
      <c r="C2327" s="127"/>
      <c r="D2327" s="166"/>
    </row>
    <row r="2328" spans="3:4" s="185" customFormat="1" ht="12">
      <c r="C2328" s="127"/>
      <c r="D2328" s="166"/>
    </row>
    <row r="2329" spans="3:4" s="185" customFormat="1" ht="12">
      <c r="C2329" s="127"/>
      <c r="D2329" s="166"/>
    </row>
    <row r="2330" spans="3:4" s="185" customFormat="1" ht="12">
      <c r="C2330" s="127"/>
      <c r="D2330" s="166"/>
    </row>
    <row r="2331" spans="3:4" s="185" customFormat="1" ht="12">
      <c r="C2331" s="127"/>
      <c r="D2331" s="166"/>
    </row>
    <row r="2332" spans="3:4" s="185" customFormat="1" ht="12">
      <c r="C2332" s="127"/>
      <c r="D2332" s="166"/>
    </row>
    <row r="2333" spans="3:4" s="185" customFormat="1" ht="12">
      <c r="C2333" s="127"/>
      <c r="D2333" s="166"/>
    </row>
    <row r="2334" spans="3:4" s="185" customFormat="1" ht="12">
      <c r="C2334" s="127"/>
      <c r="D2334" s="166"/>
    </row>
    <row r="2335" spans="3:4" s="185" customFormat="1" ht="12">
      <c r="C2335" s="127"/>
      <c r="D2335" s="166"/>
    </row>
    <row r="2336" spans="3:4" s="185" customFormat="1" ht="12">
      <c r="C2336" s="127"/>
      <c r="D2336" s="166"/>
    </row>
    <row r="2337" spans="3:4" s="185" customFormat="1" ht="12">
      <c r="C2337" s="127"/>
      <c r="D2337" s="166"/>
    </row>
    <row r="2338" spans="3:4" s="185" customFormat="1" ht="12">
      <c r="C2338" s="127"/>
      <c r="D2338" s="166"/>
    </row>
    <row r="2339" spans="3:4" s="185" customFormat="1" ht="12">
      <c r="C2339" s="127"/>
      <c r="D2339" s="166"/>
    </row>
    <row r="2340" spans="3:4" s="185" customFormat="1" ht="12">
      <c r="C2340" s="127"/>
      <c r="D2340" s="166"/>
    </row>
    <row r="2341" spans="3:4" s="185" customFormat="1" ht="12">
      <c r="C2341" s="127"/>
      <c r="D2341" s="166"/>
    </row>
    <row r="2342" spans="3:4" s="185" customFormat="1" ht="12">
      <c r="C2342" s="127"/>
      <c r="D2342" s="166"/>
    </row>
    <row r="2343" spans="3:4" s="185" customFormat="1" ht="12">
      <c r="C2343" s="127"/>
      <c r="D2343" s="166"/>
    </row>
    <row r="2344" spans="3:4" s="185" customFormat="1" ht="12">
      <c r="C2344" s="127"/>
      <c r="D2344" s="166"/>
    </row>
    <row r="2345" spans="3:4" s="185" customFormat="1" ht="12">
      <c r="C2345" s="127"/>
      <c r="D2345" s="166"/>
    </row>
    <row r="2346" spans="3:4" s="185" customFormat="1" ht="12">
      <c r="C2346" s="127"/>
      <c r="D2346" s="166"/>
    </row>
    <row r="2347" spans="3:4" s="185" customFormat="1" ht="12">
      <c r="C2347" s="127"/>
      <c r="D2347" s="166"/>
    </row>
    <row r="2348" spans="3:4" s="185" customFormat="1" ht="12">
      <c r="C2348" s="127"/>
      <c r="D2348" s="166"/>
    </row>
    <row r="2349" spans="3:4" s="185" customFormat="1" ht="12">
      <c r="C2349" s="127"/>
      <c r="D2349" s="166"/>
    </row>
    <row r="2350" spans="3:4" s="185" customFormat="1" ht="12">
      <c r="C2350" s="127"/>
      <c r="D2350" s="166"/>
    </row>
    <row r="2351" spans="3:4" s="185" customFormat="1" ht="12">
      <c r="C2351" s="127"/>
      <c r="D2351" s="166"/>
    </row>
    <row r="2352" spans="3:4" s="185" customFormat="1" ht="12">
      <c r="C2352" s="127"/>
      <c r="D2352" s="166"/>
    </row>
    <row r="2353" spans="3:4" s="185" customFormat="1" ht="12">
      <c r="C2353" s="127"/>
      <c r="D2353" s="166"/>
    </row>
    <row r="2354" spans="3:4" s="185" customFormat="1" ht="12">
      <c r="C2354" s="127"/>
      <c r="D2354" s="166"/>
    </row>
    <row r="2355" spans="3:4" s="185" customFormat="1" ht="12">
      <c r="C2355" s="127"/>
      <c r="D2355" s="166"/>
    </row>
    <row r="2356" spans="3:4" s="185" customFormat="1" ht="12">
      <c r="C2356" s="127"/>
      <c r="D2356" s="166"/>
    </row>
    <row r="2357" spans="3:4" s="185" customFormat="1" ht="12">
      <c r="C2357" s="127"/>
      <c r="D2357" s="166"/>
    </row>
    <row r="2358" spans="3:4" s="185" customFormat="1" ht="12">
      <c r="C2358" s="127"/>
      <c r="D2358" s="166"/>
    </row>
    <row r="2359" spans="3:4" s="185" customFormat="1" ht="12">
      <c r="C2359" s="127"/>
      <c r="D2359" s="166"/>
    </row>
    <row r="2360" spans="3:4" s="185" customFormat="1" ht="12">
      <c r="C2360" s="127"/>
      <c r="D2360" s="166"/>
    </row>
    <row r="2361" spans="3:4" s="185" customFormat="1" ht="12">
      <c r="C2361" s="127"/>
      <c r="D2361" s="166"/>
    </row>
    <row r="2362" spans="3:4" s="185" customFormat="1" ht="12">
      <c r="C2362" s="127"/>
      <c r="D2362" s="166"/>
    </row>
    <row r="2363" spans="3:4" s="185" customFormat="1" ht="12">
      <c r="C2363" s="127"/>
      <c r="D2363" s="166"/>
    </row>
    <row r="2364" spans="3:4" s="185" customFormat="1" ht="12">
      <c r="C2364" s="127"/>
      <c r="D2364" s="166"/>
    </row>
    <row r="2365" spans="3:4" s="185" customFormat="1" ht="12">
      <c r="C2365" s="127"/>
      <c r="D2365" s="166"/>
    </row>
    <row r="2366" spans="3:4" s="185" customFormat="1" ht="12">
      <c r="C2366" s="127"/>
      <c r="D2366" s="166"/>
    </row>
    <row r="2367" spans="3:4" s="185" customFormat="1" ht="12">
      <c r="C2367" s="127"/>
      <c r="D2367" s="166"/>
    </row>
    <row r="2368" spans="3:4" s="185" customFormat="1" ht="12">
      <c r="C2368" s="127"/>
      <c r="D2368" s="166"/>
    </row>
    <row r="2369" spans="3:4" s="185" customFormat="1" ht="12">
      <c r="C2369" s="127"/>
      <c r="D2369" s="166"/>
    </row>
    <row r="2370" spans="3:4" s="185" customFormat="1" ht="12">
      <c r="C2370" s="127"/>
      <c r="D2370" s="166"/>
    </row>
    <row r="2371" spans="3:4" s="185" customFormat="1" ht="12">
      <c r="C2371" s="127"/>
      <c r="D2371" s="166"/>
    </row>
    <row r="2372" spans="3:4" s="185" customFormat="1" ht="12">
      <c r="C2372" s="127"/>
      <c r="D2372" s="166"/>
    </row>
    <row r="2373" spans="3:4" s="185" customFormat="1" ht="12">
      <c r="C2373" s="127"/>
      <c r="D2373" s="166"/>
    </row>
    <row r="2374" spans="3:4" s="185" customFormat="1" ht="12">
      <c r="C2374" s="127"/>
      <c r="D2374" s="166"/>
    </row>
    <row r="2375" spans="3:4" s="185" customFormat="1" ht="12">
      <c r="C2375" s="127"/>
      <c r="D2375" s="166"/>
    </row>
    <row r="2376" spans="3:4" s="185" customFormat="1" ht="12">
      <c r="C2376" s="127"/>
      <c r="D2376" s="166"/>
    </row>
    <row r="2377" spans="3:4" s="185" customFormat="1" ht="12">
      <c r="C2377" s="127"/>
      <c r="D2377" s="166"/>
    </row>
    <row r="2378" spans="3:4" s="185" customFormat="1" ht="12">
      <c r="C2378" s="127"/>
      <c r="D2378" s="166"/>
    </row>
    <row r="2379" spans="3:4" s="185" customFormat="1" ht="12">
      <c r="C2379" s="127"/>
      <c r="D2379" s="166"/>
    </row>
    <row r="2380" spans="3:4" s="185" customFormat="1" ht="12">
      <c r="C2380" s="127"/>
      <c r="D2380" s="166"/>
    </row>
    <row r="2381" spans="3:4" s="185" customFormat="1" ht="12">
      <c r="C2381" s="127"/>
      <c r="D2381" s="166"/>
    </row>
    <row r="2382" spans="3:4" s="185" customFormat="1" ht="12">
      <c r="C2382" s="127"/>
      <c r="D2382" s="166"/>
    </row>
    <row r="2383" spans="3:4" s="185" customFormat="1" ht="12">
      <c r="C2383" s="127"/>
      <c r="D2383" s="166"/>
    </row>
    <row r="2384" spans="3:4" s="185" customFormat="1" ht="12">
      <c r="C2384" s="127"/>
      <c r="D2384" s="166"/>
    </row>
    <row r="2385" spans="3:4" s="185" customFormat="1" ht="12">
      <c r="C2385" s="127"/>
      <c r="D2385" s="166"/>
    </row>
    <row r="2386" spans="3:4" s="185" customFormat="1" ht="12">
      <c r="C2386" s="127"/>
      <c r="D2386" s="166"/>
    </row>
    <row r="2387" spans="3:4" s="185" customFormat="1" ht="12">
      <c r="C2387" s="127"/>
      <c r="D2387" s="166"/>
    </row>
    <row r="2388" spans="3:4" s="185" customFormat="1" ht="12">
      <c r="C2388" s="127"/>
      <c r="D2388" s="166"/>
    </row>
    <row r="2389" spans="3:4" s="185" customFormat="1" ht="12">
      <c r="C2389" s="127"/>
      <c r="D2389" s="166"/>
    </row>
    <row r="2390" spans="3:4" s="185" customFormat="1" ht="12">
      <c r="C2390" s="127"/>
      <c r="D2390" s="166"/>
    </row>
    <row r="2391" spans="3:4" s="185" customFormat="1" ht="12">
      <c r="C2391" s="127"/>
      <c r="D2391" s="166"/>
    </row>
    <row r="2392" spans="3:4" s="185" customFormat="1" ht="12">
      <c r="C2392" s="127"/>
      <c r="D2392" s="166"/>
    </row>
    <row r="2393" spans="3:4" s="185" customFormat="1" ht="12">
      <c r="C2393" s="127"/>
      <c r="D2393" s="166"/>
    </row>
    <row r="2394" spans="3:4" s="185" customFormat="1" ht="12">
      <c r="C2394" s="127"/>
      <c r="D2394" s="166"/>
    </row>
    <row r="2395" spans="3:4" s="185" customFormat="1" ht="12">
      <c r="C2395" s="127"/>
      <c r="D2395" s="166"/>
    </row>
    <row r="2396" spans="3:4" s="185" customFormat="1" ht="12">
      <c r="C2396" s="127"/>
      <c r="D2396" s="166"/>
    </row>
    <row r="2397" spans="3:4" s="185" customFormat="1" ht="12">
      <c r="C2397" s="127"/>
      <c r="D2397" s="166"/>
    </row>
    <row r="2398" spans="3:4" s="185" customFormat="1" ht="12">
      <c r="C2398" s="127"/>
      <c r="D2398" s="166"/>
    </row>
    <row r="2399" spans="3:4" s="185" customFormat="1" ht="12">
      <c r="C2399" s="127"/>
      <c r="D2399" s="166"/>
    </row>
    <row r="2400" spans="3:4" s="185" customFormat="1" ht="12">
      <c r="C2400" s="127"/>
      <c r="D2400" s="166"/>
    </row>
    <row r="2401" spans="3:4" s="185" customFormat="1" ht="12">
      <c r="C2401" s="127"/>
      <c r="D2401" s="166"/>
    </row>
    <row r="2402" spans="3:4" s="185" customFormat="1" ht="12">
      <c r="C2402" s="127"/>
      <c r="D2402" s="166"/>
    </row>
    <row r="2403" spans="3:4" s="185" customFormat="1" ht="12">
      <c r="C2403" s="127"/>
      <c r="D2403" s="166"/>
    </row>
    <row r="2404" spans="3:4" s="185" customFormat="1" ht="12">
      <c r="C2404" s="127"/>
      <c r="D2404" s="166"/>
    </row>
    <row r="2405" spans="3:4" s="185" customFormat="1" ht="12">
      <c r="C2405" s="127"/>
      <c r="D2405" s="166"/>
    </row>
    <row r="2406" spans="3:4" s="185" customFormat="1" ht="12">
      <c r="C2406" s="127"/>
      <c r="D2406" s="166"/>
    </row>
    <row r="2407" spans="3:4" s="185" customFormat="1" ht="12">
      <c r="C2407" s="127"/>
      <c r="D2407" s="166"/>
    </row>
    <row r="2408" spans="3:4" s="185" customFormat="1" ht="12">
      <c r="C2408" s="127"/>
      <c r="D2408" s="166"/>
    </row>
    <row r="2409" spans="3:4" s="185" customFormat="1" ht="12">
      <c r="C2409" s="127"/>
      <c r="D2409" s="166"/>
    </row>
    <row r="2410" spans="3:4" s="185" customFormat="1" ht="12">
      <c r="C2410" s="127"/>
      <c r="D2410" s="166"/>
    </row>
    <row r="2411" spans="3:4" s="185" customFormat="1" ht="12">
      <c r="C2411" s="127"/>
      <c r="D2411" s="166"/>
    </row>
    <row r="2412" spans="3:4" s="185" customFormat="1" ht="12">
      <c r="C2412" s="127"/>
      <c r="D2412" s="166"/>
    </row>
    <row r="2413" spans="3:4" s="185" customFormat="1" ht="12">
      <c r="C2413" s="127"/>
      <c r="D2413" s="166"/>
    </row>
    <row r="2414" spans="3:4" s="185" customFormat="1" ht="12">
      <c r="C2414" s="127"/>
      <c r="D2414" s="166"/>
    </row>
    <row r="2415" spans="3:4" s="185" customFormat="1" ht="12">
      <c r="C2415" s="127"/>
      <c r="D2415" s="166"/>
    </row>
    <row r="2416" spans="3:4" s="185" customFormat="1" ht="12">
      <c r="C2416" s="127"/>
      <c r="D2416" s="166"/>
    </row>
    <row r="2417" spans="3:4" s="185" customFormat="1" ht="12">
      <c r="C2417" s="127"/>
      <c r="D2417" s="166"/>
    </row>
    <row r="2418" spans="3:4" s="185" customFormat="1" ht="12">
      <c r="C2418" s="127"/>
      <c r="D2418" s="166"/>
    </row>
    <row r="2419" spans="3:4" s="185" customFormat="1" ht="12">
      <c r="C2419" s="127"/>
      <c r="D2419" s="166"/>
    </row>
    <row r="2420" spans="3:4" s="185" customFormat="1" ht="12">
      <c r="C2420" s="127"/>
      <c r="D2420" s="166"/>
    </row>
    <row r="2421" spans="3:4" s="185" customFormat="1" ht="12">
      <c r="C2421" s="127"/>
      <c r="D2421" s="166"/>
    </row>
    <row r="2422" spans="3:4" s="185" customFormat="1" ht="12">
      <c r="C2422" s="127"/>
      <c r="D2422" s="166"/>
    </row>
    <row r="2423" spans="3:4" s="185" customFormat="1" ht="12">
      <c r="C2423" s="127"/>
      <c r="D2423" s="166"/>
    </row>
    <row r="2424" spans="3:4" s="185" customFormat="1" ht="12">
      <c r="C2424" s="127"/>
      <c r="D2424" s="166"/>
    </row>
    <row r="2425" spans="3:4" s="185" customFormat="1" ht="12">
      <c r="C2425" s="127"/>
      <c r="D2425" s="166"/>
    </row>
    <row r="2426" spans="3:4" s="185" customFormat="1" ht="12">
      <c r="C2426" s="127"/>
      <c r="D2426" s="166"/>
    </row>
    <row r="2427" spans="3:4" s="185" customFormat="1" ht="12">
      <c r="C2427" s="127"/>
      <c r="D2427" s="166"/>
    </row>
    <row r="2428" spans="3:4" s="185" customFormat="1" ht="12">
      <c r="C2428" s="127"/>
      <c r="D2428" s="166"/>
    </row>
    <row r="2429" spans="3:4" s="185" customFormat="1" ht="12">
      <c r="C2429" s="127"/>
      <c r="D2429" s="166"/>
    </row>
    <row r="2430" spans="3:4" s="185" customFormat="1" ht="12">
      <c r="C2430" s="127"/>
      <c r="D2430" s="166"/>
    </row>
    <row r="2431" spans="3:4" s="185" customFormat="1" ht="12">
      <c r="C2431" s="127"/>
      <c r="D2431" s="166"/>
    </row>
    <row r="2432" spans="3:4" s="185" customFormat="1" ht="12">
      <c r="C2432" s="127"/>
      <c r="D2432" s="166"/>
    </row>
    <row r="2433" spans="3:4" s="185" customFormat="1" ht="12">
      <c r="C2433" s="127"/>
      <c r="D2433" s="166"/>
    </row>
    <row r="2434" spans="3:4" s="185" customFormat="1" ht="12">
      <c r="C2434" s="127"/>
      <c r="D2434" s="166"/>
    </row>
    <row r="2435" spans="3:4" s="185" customFormat="1" ht="12">
      <c r="C2435" s="127"/>
      <c r="D2435" s="166"/>
    </row>
    <row r="2436" spans="3:4" s="185" customFormat="1" ht="12">
      <c r="C2436" s="127"/>
      <c r="D2436" s="166"/>
    </row>
    <row r="2437" spans="3:4" s="185" customFormat="1" ht="12">
      <c r="C2437" s="127"/>
      <c r="D2437" s="166"/>
    </row>
    <row r="2438" spans="3:4" s="185" customFormat="1" ht="12">
      <c r="C2438" s="127"/>
      <c r="D2438" s="166"/>
    </row>
    <row r="2439" spans="3:4" s="185" customFormat="1" ht="12">
      <c r="C2439" s="127"/>
      <c r="D2439" s="166"/>
    </row>
    <row r="2440" spans="3:4" s="185" customFormat="1" ht="12">
      <c r="C2440" s="127"/>
      <c r="D2440" s="166"/>
    </row>
  </sheetData>
  <sheetProtection/>
  <mergeCells count="18">
    <mergeCell ref="A34:A35"/>
    <mergeCell ref="A69:A71"/>
    <mergeCell ref="A73:A74"/>
    <mergeCell ref="A77:A78"/>
    <mergeCell ref="A90:A96"/>
    <mergeCell ref="A39:A40"/>
    <mergeCell ref="A42:A43"/>
    <mergeCell ref="A81:A82"/>
    <mergeCell ref="R17:R19"/>
    <mergeCell ref="Q17:Q19"/>
    <mergeCell ref="B12:L12"/>
    <mergeCell ref="A14:P14"/>
    <mergeCell ref="D17:D19"/>
    <mergeCell ref="P17:P19"/>
    <mergeCell ref="A17:A19"/>
    <mergeCell ref="B17:B19"/>
    <mergeCell ref="E17:N17"/>
    <mergeCell ref="C17:C19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7"/>
  <sheetViews>
    <sheetView zoomScale="80" zoomScaleNormal="80" zoomScalePageLayoutView="0" workbookViewId="0" topLeftCell="A1">
      <selection activeCell="A18" sqref="A18:Q19"/>
    </sheetView>
  </sheetViews>
  <sheetFormatPr defaultColWidth="9.00390625" defaultRowHeight="12.75"/>
  <cols>
    <col min="1" max="1" width="15.375" style="128" customWidth="1"/>
    <col min="2" max="2" width="11.625" style="128" customWidth="1"/>
    <col min="3" max="3" width="17.25390625" style="128" customWidth="1"/>
    <col min="4" max="4" width="17.875" style="128" customWidth="1"/>
    <col min="5" max="5" width="18.375" style="128" customWidth="1"/>
    <col min="6" max="6" width="20.125" style="128" customWidth="1"/>
    <col min="7" max="7" width="20.00390625" style="128" customWidth="1"/>
    <col min="8" max="8" width="18.75390625" style="128" customWidth="1"/>
    <col min="9" max="9" width="24.375" style="128" customWidth="1"/>
    <col min="10" max="10" width="18.00390625" style="128" customWidth="1"/>
    <col min="11" max="11" width="17.00390625" style="128" customWidth="1"/>
    <col min="12" max="12" width="14.625" style="128" customWidth="1"/>
    <col min="13" max="13" width="19.875" style="128" customWidth="1"/>
    <col min="14" max="14" width="17.00390625" style="128" customWidth="1"/>
    <col min="15" max="15" width="21.625" style="128" customWidth="1"/>
    <col min="16" max="16" width="20.625" style="128" customWidth="1"/>
    <col min="17" max="17" width="16.75390625" style="128" customWidth="1"/>
    <col min="18" max="16384" width="9.125" style="128" customWidth="1"/>
  </cols>
  <sheetData>
    <row r="1" ht="15.75">
      <c r="Q1" s="97" t="s">
        <v>1028</v>
      </c>
    </row>
    <row r="2" ht="15.75">
      <c r="Q2" s="109" t="s">
        <v>419</v>
      </c>
    </row>
    <row r="3" ht="15.75">
      <c r="Q3" s="13" t="s">
        <v>910</v>
      </c>
    </row>
    <row r="4" ht="15.75">
      <c r="Q4" s="13" t="s">
        <v>839</v>
      </c>
    </row>
    <row r="5" ht="15.75">
      <c r="Q5" s="109" t="s">
        <v>1101</v>
      </c>
    </row>
    <row r="7" ht="15.75">
      <c r="Q7" s="97" t="s">
        <v>875</v>
      </c>
    </row>
    <row r="8" ht="15.75">
      <c r="Q8" s="109" t="s">
        <v>419</v>
      </c>
    </row>
    <row r="9" ht="15.75">
      <c r="Q9" s="323" t="s">
        <v>839</v>
      </c>
    </row>
    <row r="10" ht="15.75">
      <c r="Q10" s="232" t="s">
        <v>906</v>
      </c>
    </row>
    <row r="12" s="129" customFormat="1" ht="12.75"/>
    <row r="14" spans="9:10" ht="12.75">
      <c r="I14" s="258"/>
      <c r="J14" s="258"/>
    </row>
    <row r="15" spans="1:11" ht="17.25" customHeight="1" hidden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7.25" customHeight="1" hidden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1:11" ht="17.25" customHeight="1" hidden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</row>
    <row r="18" spans="1:17" ht="5.25" customHeight="1">
      <c r="A18" s="884" t="s">
        <v>873</v>
      </c>
      <c r="B18" s="884"/>
      <c r="C18" s="884"/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</row>
    <row r="19" spans="1:17" ht="47.25" customHeight="1">
      <c r="A19" s="884"/>
      <c r="B19" s="884"/>
      <c r="C19" s="884"/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</row>
    <row r="20" spans="1:6" ht="22.5" customHeight="1">
      <c r="A20" s="131"/>
      <c r="B20" s="131"/>
      <c r="C20" s="131"/>
      <c r="D20" s="131"/>
      <c r="E20" s="131"/>
      <c r="F20" s="131"/>
    </row>
    <row r="21" ht="13.5" thickBot="1"/>
    <row r="22" spans="1:17" s="133" customFormat="1" ht="30.75" customHeight="1">
      <c r="A22" s="838" t="s">
        <v>73</v>
      </c>
      <c r="B22" s="839"/>
      <c r="C22" s="852" t="s">
        <v>624</v>
      </c>
      <c r="D22" s="853"/>
      <c r="E22" s="853"/>
      <c r="F22" s="853"/>
      <c r="G22" s="853"/>
      <c r="H22" s="853"/>
      <c r="I22" s="853"/>
      <c r="J22" s="853"/>
      <c r="K22" s="859" t="s">
        <v>726</v>
      </c>
      <c r="L22" s="860"/>
      <c r="M22" s="860"/>
      <c r="N22" s="860"/>
      <c r="O22" s="860"/>
      <c r="P22" s="860"/>
      <c r="Q22" s="861"/>
    </row>
    <row r="23" spans="1:17" s="133" customFormat="1" ht="33.75" customHeight="1">
      <c r="A23" s="840"/>
      <c r="B23" s="841"/>
      <c r="C23" s="862" t="s">
        <v>172</v>
      </c>
      <c r="D23" s="863"/>
      <c r="E23" s="863"/>
      <c r="F23" s="863"/>
      <c r="G23" s="863"/>
      <c r="H23" s="863"/>
      <c r="I23" s="864"/>
      <c r="J23" s="865" t="s">
        <v>246</v>
      </c>
      <c r="K23" s="868" t="s">
        <v>172</v>
      </c>
      <c r="L23" s="869"/>
      <c r="M23" s="869"/>
      <c r="N23" s="869"/>
      <c r="O23" s="869"/>
      <c r="P23" s="869"/>
      <c r="Q23" s="870"/>
    </row>
    <row r="24" spans="1:17" s="133" customFormat="1" ht="68.25" customHeight="1">
      <c r="A24" s="840"/>
      <c r="B24" s="841"/>
      <c r="C24" s="844" t="s">
        <v>173</v>
      </c>
      <c r="D24" s="844"/>
      <c r="E24" s="844"/>
      <c r="F24" s="844"/>
      <c r="G24" s="844"/>
      <c r="H24" s="134" t="s">
        <v>558</v>
      </c>
      <c r="I24" s="132" t="s">
        <v>487</v>
      </c>
      <c r="J24" s="866"/>
      <c r="K24" s="871" t="s">
        <v>173</v>
      </c>
      <c r="L24" s="844"/>
      <c r="M24" s="844"/>
      <c r="N24" s="844"/>
      <c r="O24" s="134" t="s">
        <v>558</v>
      </c>
      <c r="P24" s="132" t="s">
        <v>487</v>
      </c>
      <c r="Q24" s="872" t="s">
        <v>246</v>
      </c>
    </row>
    <row r="25" spans="1:17" s="133" customFormat="1" ht="24.75" customHeight="1">
      <c r="A25" s="840"/>
      <c r="B25" s="841"/>
      <c r="C25" s="849" t="s">
        <v>756</v>
      </c>
      <c r="D25" s="835" t="s">
        <v>489</v>
      </c>
      <c r="E25" s="835" t="s">
        <v>757</v>
      </c>
      <c r="F25" s="835" t="s">
        <v>488</v>
      </c>
      <c r="G25" s="835" t="s">
        <v>134</v>
      </c>
      <c r="H25" s="835" t="s">
        <v>758</v>
      </c>
      <c r="I25" s="835" t="s">
        <v>488</v>
      </c>
      <c r="J25" s="866"/>
      <c r="K25" s="854" t="s">
        <v>756</v>
      </c>
      <c r="L25" s="835" t="s">
        <v>757</v>
      </c>
      <c r="M25" s="835" t="s">
        <v>488</v>
      </c>
      <c r="N25" s="835" t="s">
        <v>134</v>
      </c>
      <c r="O25" s="835" t="s">
        <v>758</v>
      </c>
      <c r="P25" s="835" t="s">
        <v>488</v>
      </c>
      <c r="Q25" s="873"/>
    </row>
    <row r="26" spans="1:17" s="133" customFormat="1" ht="24.75" customHeight="1">
      <c r="A26" s="840"/>
      <c r="B26" s="841"/>
      <c r="C26" s="850"/>
      <c r="D26" s="836"/>
      <c r="E26" s="836"/>
      <c r="F26" s="836"/>
      <c r="G26" s="836"/>
      <c r="H26" s="836"/>
      <c r="I26" s="836"/>
      <c r="J26" s="866"/>
      <c r="K26" s="855"/>
      <c r="L26" s="836"/>
      <c r="M26" s="836"/>
      <c r="N26" s="836"/>
      <c r="O26" s="836"/>
      <c r="P26" s="836"/>
      <c r="Q26" s="873"/>
    </row>
    <row r="27" spans="1:17" s="133" customFormat="1" ht="24.75" customHeight="1">
      <c r="A27" s="840"/>
      <c r="B27" s="841"/>
      <c r="C27" s="850"/>
      <c r="D27" s="836"/>
      <c r="E27" s="836"/>
      <c r="F27" s="836"/>
      <c r="G27" s="836"/>
      <c r="H27" s="836"/>
      <c r="I27" s="836"/>
      <c r="J27" s="866"/>
      <c r="K27" s="855"/>
      <c r="L27" s="836"/>
      <c r="M27" s="836"/>
      <c r="N27" s="836"/>
      <c r="O27" s="836"/>
      <c r="P27" s="836"/>
      <c r="Q27" s="873"/>
    </row>
    <row r="28" spans="1:17" s="133" customFormat="1" ht="24.75" customHeight="1">
      <c r="A28" s="840"/>
      <c r="B28" s="841"/>
      <c r="C28" s="850"/>
      <c r="D28" s="836"/>
      <c r="E28" s="836"/>
      <c r="F28" s="836"/>
      <c r="G28" s="836"/>
      <c r="H28" s="836"/>
      <c r="I28" s="836"/>
      <c r="J28" s="866"/>
      <c r="K28" s="855"/>
      <c r="L28" s="836"/>
      <c r="M28" s="836"/>
      <c r="N28" s="836"/>
      <c r="O28" s="836"/>
      <c r="P28" s="836"/>
      <c r="Q28" s="873"/>
    </row>
    <row r="29" spans="1:17" s="133" customFormat="1" ht="99" customHeight="1" thickBot="1">
      <c r="A29" s="842"/>
      <c r="B29" s="843"/>
      <c r="C29" s="851"/>
      <c r="D29" s="837"/>
      <c r="E29" s="837"/>
      <c r="F29" s="837"/>
      <c r="G29" s="837"/>
      <c r="H29" s="837"/>
      <c r="I29" s="837"/>
      <c r="J29" s="867"/>
      <c r="K29" s="856"/>
      <c r="L29" s="837"/>
      <c r="M29" s="837"/>
      <c r="N29" s="837"/>
      <c r="O29" s="837"/>
      <c r="P29" s="837"/>
      <c r="Q29" s="874"/>
    </row>
    <row r="30" spans="1:17" s="133" customFormat="1" ht="29.25" customHeight="1" thickBot="1">
      <c r="A30" s="845">
        <v>1</v>
      </c>
      <c r="B30" s="846"/>
      <c r="C30" s="225">
        <v>2</v>
      </c>
      <c r="D30" s="225">
        <v>3</v>
      </c>
      <c r="E30" s="225">
        <v>4</v>
      </c>
      <c r="F30" s="225">
        <v>5</v>
      </c>
      <c r="G30" s="225" t="s">
        <v>592</v>
      </c>
      <c r="H30" s="220">
        <v>7</v>
      </c>
      <c r="I30" s="220">
        <v>8</v>
      </c>
      <c r="J30" s="325" t="s">
        <v>870</v>
      </c>
      <c r="K30" s="324">
        <v>10</v>
      </c>
      <c r="L30" s="225">
        <v>11</v>
      </c>
      <c r="M30" s="225">
        <v>12</v>
      </c>
      <c r="N30" s="225" t="s">
        <v>871</v>
      </c>
      <c r="O30" s="220">
        <v>14</v>
      </c>
      <c r="P30" s="220">
        <v>15</v>
      </c>
      <c r="Q30" s="229" t="s">
        <v>872</v>
      </c>
    </row>
    <row r="31" spans="1:17" ht="21.75" customHeight="1">
      <c r="A31" s="847" t="s">
        <v>164</v>
      </c>
      <c r="B31" s="848"/>
      <c r="C31" s="79">
        <v>370.494</v>
      </c>
      <c r="D31" s="79">
        <v>10</v>
      </c>
      <c r="E31" s="79">
        <v>25.5</v>
      </c>
      <c r="F31" s="79">
        <f>721.016+43.12</f>
        <v>764.136</v>
      </c>
      <c r="G31" s="270">
        <f aca="true" t="shared" si="0" ref="G31:G37">C31+D31+F31+E31</f>
        <v>1170.13</v>
      </c>
      <c r="H31" s="270">
        <f>56.931+58.165+20.78031</f>
        <v>135.87631</v>
      </c>
      <c r="I31" s="79">
        <v>2442.717</v>
      </c>
      <c r="J31" s="331">
        <f>G31+H31+I31</f>
        <v>3748.7233100000003</v>
      </c>
      <c r="K31" s="327">
        <f>C31</f>
        <v>370.494</v>
      </c>
      <c r="L31" s="79">
        <v>25.5</v>
      </c>
      <c r="M31" s="79">
        <v>721.016</v>
      </c>
      <c r="N31" s="270">
        <f>K31+L31+M31</f>
        <v>1117.01</v>
      </c>
      <c r="O31" s="270">
        <v>56.931</v>
      </c>
      <c r="P31" s="79">
        <v>2250.107</v>
      </c>
      <c r="Q31" s="271">
        <f>N31+P31+O31</f>
        <v>3424.0480000000002</v>
      </c>
    </row>
    <row r="32" spans="1:17" ht="15.75">
      <c r="A32" s="831" t="s">
        <v>165</v>
      </c>
      <c r="B32" s="832"/>
      <c r="C32" s="135"/>
      <c r="D32" s="79">
        <v>10</v>
      </c>
      <c r="E32" s="80"/>
      <c r="F32" s="80">
        <f>742.002+44.39</f>
        <v>786.3919999999999</v>
      </c>
      <c r="G32" s="270">
        <f t="shared" si="0"/>
        <v>796.3919999999999</v>
      </c>
      <c r="H32" s="270">
        <f>56.931+20.78031+19.296</f>
        <v>97.00730999999999</v>
      </c>
      <c r="I32" s="79">
        <v>3968.985</v>
      </c>
      <c r="J32" s="331">
        <f aca="true" t="shared" si="1" ref="J32:J37">G32+H32+I32</f>
        <v>4862.38431</v>
      </c>
      <c r="K32" s="328"/>
      <c r="L32" s="80"/>
      <c r="M32" s="79">
        <v>742.002</v>
      </c>
      <c r="N32" s="270">
        <f aca="true" t="shared" si="2" ref="N32:N37">K32+L32+M32</f>
        <v>742.002</v>
      </c>
      <c r="O32" s="270">
        <v>56.931</v>
      </c>
      <c r="P32" s="79">
        <v>3771.675</v>
      </c>
      <c r="Q32" s="271">
        <f aca="true" t="shared" si="3" ref="Q32:Q37">N32+P32+O32</f>
        <v>4570.607999999999</v>
      </c>
    </row>
    <row r="33" spans="1:17" ht="15.75">
      <c r="A33" s="833" t="s">
        <v>168</v>
      </c>
      <c r="B33" s="834"/>
      <c r="C33" s="135"/>
      <c r="D33" s="79">
        <v>10</v>
      </c>
      <c r="E33" s="80"/>
      <c r="F33" s="80">
        <f>2071.615+108.44</f>
        <v>2180.055</v>
      </c>
      <c r="G33" s="270">
        <f t="shared" si="0"/>
        <v>2190.055</v>
      </c>
      <c r="H33" s="270">
        <f>56.931+35.136</f>
        <v>92.06700000000001</v>
      </c>
      <c r="I33" s="79">
        <v>3491.865</v>
      </c>
      <c r="J33" s="331">
        <f t="shared" si="1"/>
        <v>5773.986999999999</v>
      </c>
      <c r="K33" s="328"/>
      <c r="L33" s="80"/>
      <c r="M33" s="79">
        <v>2071.615</v>
      </c>
      <c r="N33" s="270">
        <f t="shared" si="2"/>
        <v>2071.615</v>
      </c>
      <c r="O33" s="270">
        <v>56.931</v>
      </c>
      <c r="P33" s="79">
        <f>4003.935-780.13</f>
        <v>3223.805</v>
      </c>
      <c r="Q33" s="271">
        <f t="shared" si="3"/>
        <v>5352.351</v>
      </c>
    </row>
    <row r="34" spans="1:17" ht="15.75">
      <c r="A34" s="833" t="s">
        <v>169</v>
      </c>
      <c r="B34" s="834"/>
      <c r="C34" s="79">
        <v>370.494</v>
      </c>
      <c r="D34" s="79">
        <v>10</v>
      </c>
      <c r="E34" s="79">
        <v>25.5</v>
      </c>
      <c r="F34" s="80">
        <f>3354.944+181.38</f>
        <v>3536.324</v>
      </c>
      <c r="G34" s="270">
        <f t="shared" si="0"/>
        <v>3942.318</v>
      </c>
      <c r="H34" s="135">
        <f>37.954+9.4888</f>
        <v>47.4428</v>
      </c>
      <c r="I34" s="79">
        <v>1310.635</v>
      </c>
      <c r="J34" s="331">
        <f t="shared" si="1"/>
        <v>5300.3958</v>
      </c>
      <c r="K34" s="328">
        <f>C34</f>
        <v>370.494</v>
      </c>
      <c r="L34" s="79">
        <v>25.5</v>
      </c>
      <c r="M34" s="79">
        <v>3354.944</v>
      </c>
      <c r="N34" s="270">
        <f t="shared" si="2"/>
        <v>3750.938</v>
      </c>
      <c r="O34" s="135">
        <v>37.954</v>
      </c>
      <c r="P34" s="79">
        <v>1212.535</v>
      </c>
      <c r="Q34" s="271">
        <f t="shared" si="3"/>
        <v>5001.427</v>
      </c>
    </row>
    <row r="35" spans="1:17" ht="15.75">
      <c r="A35" s="833" t="s">
        <v>166</v>
      </c>
      <c r="B35" s="834"/>
      <c r="C35" s="79">
        <v>370.494</v>
      </c>
      <c r="D35" s="79">
        <v>10</v>
      </c>
      <c r="E35" s="79">
        <v>25.5</v>
      </c>
      <c r="F35" s="80">
        <f>1350.601+65.32</f>
        <v>1415.921</v>
      </c>
      <c r="G35" s="270">
        <f t="shared" si="0"/>
        <v>1821.915</v>
      </c>
      <c r="H35" s="135">
        <f>37.954+9.4888</f>
        <v>47.4428</v>
      </c>
      <c r="I35" s="79">
        <v>1838.734</v>
      </c>
      <c r="J35" s="331">
        <f t="shared" si="1"/>
        <v>3708.0918</v>
      </c>
      <c r="K35" s="328">
        <f>C35</f>
        <v>370.494</v>
      </c>
      <c r="L35" s="79">
        <v>25.5</v>
      </c>
      <c r="M35" s="79">
        <v>1350.601</v>
      </c>
      <c r="N35" s="270">
        <f t="shared" si="2"/>
        <v>1746.5950000000003</v>
      </c>
      <c r="O35" s="135">
        <v>37.954</v>
      </c>
      <c r="P35" s="79">
        <v>1694.824</v>
      </c>
      <c r="Q35" s="271">
        <f t="shared" si="3"/>
        <v>3479.3730000000005</v>
      </c>
    </row>
    <row r="36" spans="1:17" ht="15.75">
      <c r="A36" s="831" t="s">
        <v>167</v>
      </c>
      <c r="B36" s="832"/>
      <c r="C36" s="135"/>
      <c r="D36" s="79">
        <v>10</v>
      </c>
      <c r="E36" s="79">
        <v>25.5</v>
      </c>
      <c r="F36" s="80">
        <f>428.763+25.37</f>
        <v>454.133</v>
      </c>
      <c r="G36" s="270">
        <f t="shared" si="0"/>
        <v>489.633</v>
      </c>
      <c r="H36" s="270">
        <f>56.931+37.9546+68.141</f>
        <v>163.0266</v>
      </c>
      <c r="I36" s="79">
        <v>2020.662</v>
      </c>
      <c r="J36" s="331">
        <f t="shared" si="1"/>
        <v>2673.3216</v>
      </c>
      <c r="K36" s="328"/>
      <c r="L36" s="79">
        <v>25.5</v>
      </c>
      <c r="M36" s="79">
        <v>428.763</v>
      </c>
      <c r="N36" s="270">
        <f t="shared" si="2"/>
        <v>454.263</v>
      </c>
      <c r="O36" s="270">
        <v>56.931</v>
      </c>
      <c r="P36" s="79">
        <v>1870.652</v>
      </c>
      <c r="Q36" s="271">
        <f t="shared" si="3"/>
        <v>2381.846</v>
      </c>
    </row>
    <row r="37" spans="1:17" ht="16.5" thickBot="1">
      <c r="A37" s="226" t="s">
        <v>160</v>
      </c>
      <c r="B37" s="227"/>
      <c r="C37" s="222"/>
      <c r="D37" s="221">
        <v>103.7211</v>
      </c>
      <c r="E37" s="221"/>
      <c r="F37" s="221"/>
      <c r="G37" s="270">
        <f t="shared" si="0"/>
        <v>103.7211</v>
      </c>
      <c r="H37" s="222">
        <f>476.93244+17.30872</f>
        <v>494.24116</v>
      </c>
      <c r="I37" s="221">
        <v>129.08357</v>
      </c>
      <c r="J37" s="331">
        <f t="shared" si="1"/>
        <v>727.04583</v>
      </c>
      <c r="K37" s="329"/>
      <c r="L37" s="221"/>
      <c r="M37" s="221"/>
      <c r="N37" s="270">
        <f t="shared" si="2"/>
        <v>0</v>
      </c>
      <c r="O37" s="222"/>
      <c r="P37" s="221"/>
      <c r="Q37" s="271">
        <f t="shared" si="3"/>
        <v>0</v>
      </c>
    </row>
    <row r="38" spans="1:17" ht="16.5" thickBot="1">
      <c r="A38" s="829" t="s">
        <v>92</v>
      </c>
      <c r="B38" s="830"/>
      <c r="C38" s="223">
        <f aca="true" t="shared" si="4" ref="C38:Q38">SUM(C31:C37)</f>
        <v>1111.482</v>
      </c>
      <c r="D38" s="223">
        <f t="shared" si="4"/>
        <v>163.7211</v>
      </c>
      <c r="E38" s="223">
        <f>SUM(E31:E37)</f>
        <v>102</v>
      </c>
      <c r="F38" s="223">
        <f t="shared" si="4"/>
        <v>9136.961</v>
      </c>
      <c r="G38" s="223">
        <f t="shared" si="4"/>
        <v>10514.1641</v>
      </c>
      <c r="H38" s="223">
        <f t="shared" si="4"/>
        <v>1077.1039799999999</v>
      </c>
      <c r="I38" s="223">
        <f t="shared" si="4"/>
        <v>15202.68157</v>
      </c>
      <c r="J38" s="272">
        <f>SUM(J31:J37)</f>
        <v>26793.949650000002</v>
      </c>
      <c r="K38" s="330">
        <f t="shared" si="4"/>
        <v>1111.482</v>
      </c>
      <c r="L38" s="223">
        <f t="shared" si="4"/>
        <v>102</v>
      </c>
      <c r="M38" s="223">
        <f t="shared" si="4"/>
        <v>8668.941</v>
      </c>
      <c r="N38" s="223">
        <f t="shared" si="4"/>
        <v>9882.423</v>
      </c>
      <c r="O38" s="223">
        <f>SUM(O31:O37)</f>
        <v>303.632</v>
      </c>
      <c r="P38" s="223">
        <f t="shared" si="4"/>
        <v>14023.598</v>
      </c>
      <c r="Q38" s="273">
        <f t="shared" si="4"/>
        <v>24209.653</v>
      </c>
    </row>
    <row r="40" ht="13.5" thickBot="1"/>
    <row r="41" spans="1:13" ht="15.75">
      <c r="A41" s="838" t="s">
        <v>73</v>
      </c>
      <c r="B41" s="888"/>
      <c r="C41" s="880" t="s">
        <v>852</v>
      </c>
      <c r="D41" s="853"/>
      <c r="E41" s="853"/>
      <c r="F41" s="853"/>
      <c r="G41" s="853"/>
      <c r="H41" s="853"/>
      <c r="I41" s="881"/>
      <c r="L41" s="129"/>
      <c r="M41" s="129"/>
    </row>
    <row r="42" spans="1:9" ht="15.75" customHeight="1">
      <c r="A42" s="840"/>
      <c r="B42" s="889"/>
      <c r="C42" s="879" t="s">
        <v>172</v>
      </c>
      <c r="D42" s="863"/>
      <c r="E42" s="863"/>
      <c r="F42" s="863"/>
      <c r="G42" s="863"/>
      <c r="H42" s="864"/>
      <c r="I42" s="872" t="s">
        <v>246</v>
      </c>
    </row>
    <row r="43" spans="1:9" ht="63">
      <c r="A43" s="840"/>
      <c r="B43" s="889"/>
      <c r="C43" s="876" t="s">
        <v>173</v>
      </c>
      <c r="D43" s="877"/>
      <c r="E43" s="877"/>
      <c r="F43" s="878"/>
      <c r="G43" s="134" t="s">
        <v>558</v>
      </c>
      <c r="H43" s="132" t="s">
        <v>487</v>
      </c>
      <c r="I43" s="873"/>
    </row>
    <row r="44" spans="1:9" ht="45" customHeight="1">
      <c r="A44" s="840"/>
      <c r="B44" s="889"/>
      <c r="C44" s="886" t="s">
        <v>756</v>
      </c>
      <c r="D44" s="835" t="s">
        <v>488</v>
      </c>
      <c r="E44" s="835" t="s">
        <v>757</v>
      </c>
      <c r="F44" s="882" t="s">
        <v>134</v>
      </c>
      <c r="G44" s="835" t="s">
        <v>758</v>
      </c>
      <c r="H44" s="835" t="s">
        <v>488</v>
      </c>
      <c r="I44" s="873"/>
    </row>
    <row r="45" spans="1:9" ht="45" customHeight="1">
      <c r="A45" s="840"/>
      <c r="B45" s="889"/>
      <c r="C45" s="886"/>
      <c r="D45" s="836"/>
      <c r="E45" s="836"/>
      <c r="F45" s="882"/>
      <c r="G45" s="836"/>
      <c r="H45" s="836"/>
      <c r="I45" s="873"/>
    </row>
    <row r="46" spans="1:9" ht="45" customHeight="1">
      <c r="A46" s="840"/>
      <c r="B46" s="889"/>
      <c r="C46" s="886"/>
      <c r="D46" s="836"/>
      <c r="E46" s="836"/>
      <c r="F46" s="882"/>
      <c r="G46" s="836"/>
      <c r="H46" s="836"/>
      <c r="I46" s="873"/>
    </row>
    <row r="47" spans="1:9" ht="45" customHeight="1">
      <c r="A47" s="840"/>
      <c r="B47" s="889"/>
      <c r="C47" s="886"/>
      <c r="D47" s="836"/>
      <c r="E47" s="836"/>
      <c r="F47" s="882"/>
      <c r="G47" s="836"/>
      <c r="H47" s="836"/>
      <c r="I47" s="873"/>
    </row>
    <row r="48" spans="1:9" ht="45" customHeight="1" thickBot="1">
      <c r="A48" s="842"/>
      <c r="B48" s="890"/>
      <c r="C48" s="887"/>
      <c r="D48" s="837"/>
      <c r="E48" s="837"/>
      <c r="F48" s="883"/>
      <c r="G48" s="837"/>
      <c r="H48" s="837"/>
      <c r="I48" s="874"/>
    </row>
    <row r="49" spans="1:9" ht="16.5" thickBot="1">
      <c r="A49" s="845">
        <v>1</v>
      </c>
      <c r="B49" s="875"/>
      <c r="C49" s="228">
        <v>17</v>
      </c>
      <c r="D49" s="225">
        <v>18</v>
      </c>
      <c r="E49" s="225">
        <v>19</v>
      </c>
      <c r="F49" s="224" t="s">
        <v>904</v>
      </c>
      <c r="G49" s="220">
        <v>21</v>
      </c>
      <c r="H49" s="220">
        <v>22</v>
      </c>
      <c r="I49" s="326" t="s">
        <v>905</v>
      </c>
    </row>
    <row r="50" spans="1:9" ht="15.75">
      <c r="A50" s="868" t="s">
        <v>164</v>
      </c>
      <c r="B50" s="869"/>
      <c r="C50" s="327">
        <v>370.494</v>
      </c>
      <c r="D50" s="79">
        <v>721.016</v>
      </c>
      <c r="E50" s="79">
        <v>25.5</v>
      </c>
      <c r="F50" s="270">
        <f aca="true" t="shared" si="5" ref="F50:F55">D50+E50+C50</f>
        <v>1117.01</v>
      </c>
      <c r="G50" s="270">
        <v>56.931</v>
      </c>
      <c r="H50" s="79">
        <v>2250.107</v>
      </c>
      <c r="I50" s="271">
        <f aca="true" t="shared" si="6" ref="I50:I55">F50+G50+H50</f>
        <v>3424.048</v>
      </c>
    </row>
    <row r="51" spans="1:9" ht="15.75">
      <c r="A51" s="831" t="s">
        <v>165</v>
      </c>
      <c r="B51" s="857"/>
      <c r="C51" s="328"/>
      <c r="D51" s="79">
        <v>742.002</v>
      </c>
      <c r="E51" s="80"/>
      <c r="F51" s="270">
        <f t="shared" si="5"/>
        <v>742.002</v>
      </c>
      <c r="G51" s="270">
        <v>56.931</v>
      </c>
      <c r="H51" s="79">
        <v>3771.675</v>
      </c>
      <c r="I51" s="271">
        <f t="shared" si="6"/>
        <v>4570.608</v>
      </c>
    </row>
    <row r="52" spans="1:9" ht="15.75">
      <c r="A52" s="833" t="s">
        <v>168</v>
      </c>
      <c r="B52" s="858"/>
      <c r="C52" s="328"/>
      <c r="D52" s="79">
        <v>2071.615</v>
      </c>
      <c r="E52" s="80"/>
      <c r="F52" s="270">
        <f t="shared" si="5"/>
        <v>2071.615</v>
      </c>
      <c r="G52" s="270">
        <v>56.931</v>
      </c>
      <c r="H52" s="79">
        <f>4003.935-780.13</f>
        <v>3223.805</v>
      </c>
      <c r="I52" s="271">
        <f t="shared" si="6"/>
        <v>5352.351</v>
      </c>
    </row>
    <row r="53" spans="1:9" ht="15.75">
      <c r="A53" s="833" t="s">
        <v>169</v>
      </c>
      <c r="B53" s="858"/>
      <c r="C53" s="327">
        <v>370.494</v>
      </c>
      <c r="D53" s="79">
        <v>3354.944</v>
      </c>
      <c r="E53" s="79">
        <v>25.5</v>
      </c>
      <c r="F53" s="270">
        <f t="shared" si="5"/>
        <v>3750.938</v>
      </c>
      <c r="G53" s="135">
        <v>37.954</v>
      </c>
      <c r="H53" s="79">
        <v>1212.535</v>
      </c>
      <c r="I53" s="271">
        <f t="shared" si="6"/>
        <v>5001.427000000001</v>
      </c>
    </row>
    <row r="54" spans="1:9" ht="15.75">
      <c r="A54" s="833" t="s">
        <v>166</v>
      </c>
      <c r="B54" s="858"/>
      <c r="C54" s="327">
        <v>370.494</v>
      </c>
      <c r="D54" s="79">
        <v>1350.601</v>
      </c>
      <c r="E54" s="79">
        <v>25.5</v>
      </c>
      <c r="F54" s="270">
        <f t="shared" si="5"/>
        <v>1746.5950000000003</v>
      </c>
      <c r="G54" s="135">
        <v>37.954</v>
      </c>
      <c r="H54" s="79">
        <v>1694.824</v>
      </c>
      <c r="I54" s="271">
        <f t="shared" si="6"/>
        <v>3479.3730000000005</v>
      </c>
    </row>
    <row r="55" spans="1:9" ht="15.75">
      <c r="A55" s="831" t="s">
        <v>167</v>
      </c>
      <c r="B55" s="857"/>
      <c r="C55" s="328"/>
      <c r="D55" s="79">
        <v>428.763</v>
      </c>
      <c r="E55" s="79">
        <v>25.5</v>
      </c>
      <c r="F55" s="270">
        <f t="shared" si="5"/>
        <v>454.263</v>
      </c>
      <c r="G55" s="270">
        <v>56.931</v>
      </c>
      <c r="H55" s="79">
        <v>1870.652</v>
      </c>
      <c r="I55" s="271">
        <f t="shared" si="6"/>
        <v>2381.846</v>
      </c>
    </row>
    <row r="56" spans="1:9" ht="16.5" thickBot="1">
      <c r="A56" s="226" t="s">
        <v>160</v>
      </c>
      <c r="B56" s="435"/>
      <c r="C56" s="329"/>
      <c r="D56" s="221"/>
      <c r="E56" s="221"/>
      <c r="F56" s="270"/>
      <c r="G56" s="222">
        <v>476.93244</v>
      </c>
      <c r="H56" s="221"/>
      <c r="I56" s="271">
        <f>F56+H56</f>
        <v>0</v>
      </c>
    </row>
    <row r="57" spans="1:9" ht="16.5" thickBot="1">
      <c r="A57" s="829" t="s">
        <v>92</v>
      </c>
      <c r="B57" s="885"/>
      <c r="C57" s="330">
        <f aca="true" t="shared" si="7" ref="C57:I57">SUM(C50:C56)</f>
        <v>1111.482</v>
      </c>
      <c r="D57" s="223">
        <f t="shared" si="7"/>
        <v>8668.941</v>
      </c>
      <c r="E57" s="223">
        <f t="shared" si="7"/>
        <v>102</v>
      </c>
      <c r="F57" s="223">
        <f t="shared" si="7"/>
        <v>9882.423</v>
      </c>
      <c r="G57" s="223">
        <f t="shared" si="7"/>
        <v>780.56444</v>
      </c>
      <c r="H57" s="223">
        <f t="shared" si="7"/>
        <v>14023.598</v>
      </c>
      <c r="I57" s="273">
        <f t="shared" si="7"/>
        <v>24209.653000000002</v>
      </c>
    </row>
  </sheetData>
  <sheetProtection/>
  <mergeCells count="50">
    <mergeCell ref="A18:Q19"/>
    <mergeCell ref="A54:B54"/>
    <mergeCell ref="A55:B55"/>
    <mergeCell ref="A57:B57"/>
    <mergeCell ref="H44:H48"/>
    <mergeCell ref="I42:I48"/>
    <mergeCell ref="C44:C48"/>
    <mergeCell ref="D44:D48"/>
    <mergeCell ref="E44:E48"/>
    <mergeCell ref="A41:B48"/>
    <mergeCell ref="A49:B49"/>
    <mergeCell ref="A50:B50"/>
    <mergeCell ref="C43:F43"/>
    <mergeCell ref="C42:H42"/>
    <mergeCell ref="C41:I41"/>
    <mergeCell ref="F44:F48"/>
    <mergeCell ref="G44:G48"/>
    <mergeCell ref="A51:B51"/>
    <mergeCell ref="A52:B52"/>
    <mergeCell ref="A53:B53"/>
    <mergeCell ref="K22:Q22"/>
    <mergeCell ref="C23:I23"/>
    <mergeCell ref="J23:J29"/>
    <mergeCell ref="K23:Q23"/>
    <mergeCell ref="K24:N24"/>
    <mergeCell ref="Q24:Q29"/>
    <mergeCell ref="L25:L29"/>
    <mergeCell ref="M25:M29"/>
    <mergeCell ref="N25:N29"/>
    <mergeCell ref="P25:P29"/>
    <mergeCell ref="O25:O29"/>
    <mergeCell ref="K25:K29"/>
    <mergeCell ref="I25:I29"/>
    <mergeCell ref="H25:H29"/>
    <mergeCell ref="A22:B29"/>
    <mergeCell ref="A34:B34"/>
    <mergeCell ref="C24:G24"/>
    <mergeCell ref="A30:B30"/>
    <mergeCell ref="E25:E29"/>
    <mergeCell ref="G25:G29"/>
    <mergeCell ref="A31:B31"/>
    <mergeCell ref="C25:C29"/>
    <mergeCell ref="C22:J22"/>
    <mergeCell ref="A38:B38"/>
    <mergeCell ref="A32:B32"/>
    <mergeCell ref="A36:B36"/>
    <mergeCell ref="A35:B35"/>
    <mergeCell ref="A33:B33"/>
    <mergeCell ref="F25:F29"/>
    <mergeCell ref="D25:D29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Марина С. Кидяева</cp:lastModifiedBy>
  <cp:lastPrinted>2022-06-14T04:44:20Z</cp:lastPrinted>
  <dcterms:created xsi:type="dcterms:W3CDTF">2006-12-08T09:34:05Z</dcterms:created>
  <dcterms:modified xsi:type="dcterms:W3CDTF">2022-06-29T03:29:36Z</dcterms:modified>
  <cp:category/>
  <cp:version/>
  <cp:contentType/>
  <cp:contentStatus/>
</cp:coreProperties>
</file>