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50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externalReferences>
    <externalReference r:id="rId20"/>
  </externalReferences>
  <definedNames>
    <definedName name="_xlnm._FilterDatabase" localSheetId="3" hidden="1">'4'!$A$13:$K$804</definedName>
    <definedName name="_xlnm._FilterDatabase" localSheetId="4" hidden="1">'5'!$A$11:$K$1096</definedName>
    <definedName name="_xlnm.Print_Titles" localSheetId="11">'12'!$11:$13</definedName>
    <definedName name="_xlnm.Print_Titles" localSheetId="3">'4'!$11:$12</definedName>
    <definedName name="_xlnm.Print_Titles" localSheetId="4">'5'!$10:$11</definedName>
    <definedName name="_xlnm.Print_Area" localSheetId="0">'1'!$A$1:$I$31</definedName>
    <definedName name="_xlnm.Print_Area" localSheetId="11">'12'!$A$1:$Q$25</definedName>
  </definedNames>
  <calcPr fullCalcOnLoad="1"/>
</workbook>
</file>

<file path=xl/sharedStrings.xml><?xml version="1.0" encoding="utf-8"?>
<sst xmlns="http://schemas.openxmlformats.org/spreadsheetml/2006/main" count="10761" uniqueCount="1045">
  <si>
    <t>поселения</t>
  </si>
  <si>
    <t>000 01 05 00 00 00 0000 500</t>
  </si>
  <si>
    <t>ИТОГО:  ИСТОЧНИКОВ  ВНУТРЕННЕГО  ФИНАНСИРОВАНИЯ</t>
  </si>
  <si>
    <t>№ строки</t>
  </si>
  <si>
    <t>Код бюджетной классификации</t>
  </si>
  <si>
    <t>код статьи</t>
  </si>
  <si>
    <t>код подстатьи</t>
  </si>
  <si>
    <t>код элемента</t>
  </si>
  <si>
    <t>00</t>
  </si>
  <si>
    <t>0000</t>
  </si>
  <si>
    <t>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</si>
  <si>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</si>
  <si>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</si>
  <si>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014</t>
  </si>
  <si>
    <t>№ п/п</t>
  </si>
  <si>
    <t>Культура</t>
  </si>
  <si>
    <t>2</t>
  </si>
  <si>
    <t>БЕЗВОЗМЕЗДНЫЕ ПОСТУПЛЕНИЯ</t>
  </si>
  <si>
    <t>060</t>
  </si>
  <si>
    <t>3</t>
  </si>
  <si>
    <t>130</t>
  </si>
  <si>
    <t>ВСЕГО ДОХОДОВ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</si>
  <si>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</si>
  <si>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</si>
  <si>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</si>
  <si>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</si>
  <si>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Другие общегосударственные вопросы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</si>
  <si>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</si>
  <si>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</si>
  <si>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</si>
  <si>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</si>
  <si>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</si>
  <si>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</si>
  <si>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</si>
  <si>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Единый сельскохозяйственный налог</t>
  </si>
  <si>
    <t>11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</si>
  <si>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</si>
  <si>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Общегосударственные вопросы</t>
  </si>
  <si>
    <t>О1</t>
  </si>
  <si>
    <t>999</t>
  </si>
  <si>
    <t>Прочие субсидии</t>
  </si>
  <si>
    <t>Прочие субсидии бюджетам муниципальных районов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</si>
  <si>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</si>
  <si>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</si>
  <si>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</si>
  <si>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</si>
  <si>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000 01 05 02 00 00 0000 500</t>
  </si>
  <si>
    <t>Увеличение прочих остатков средств бюджетов</t>
  </si>
  <si>
    <t>000 01 05 02 01 00 0000 510</t>
  </si>
  <si>
    <t>000 01 05 00 00 00 0000 600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</si>
  <si>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</si>
  <si>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Образование</t>
  </si>
  <si>
    <t>О7</t>
  </si>
  <si>
    <t>Дошкольное образование</t>
  </si>
  <si>
    <t>Мобилизационная и вневойсковая подготовка</t>
  </si>
  <si>
    <t>Общее образование</t>
  </si>
  <si>
    <t>Другие вопросы в области образования</t>
  </si>
  <si>
    <t>901</t>
  </si>
  <si>
    <t>903</t>
  </si>
  <si>
    <t>О4</t>
  </si>
  <si>
    <t>О5</t>
  </si>
  <si>
    <t>Резервные фонды</t>
  </si>
  <si>
    <t>Национальная безопасность и правоохранительная деятельность</t>
  </si>
  <si>
    <t>О9</t>
  </si>
  <si>
    <t>Национальная экономика</t>
  </si>
  <si>
    <t>13</t>
  </si>
  <si>
    <t>Национальная оборона</t>
  </si>
  <si>
    <t>Государственная пошлина по делам, рассматриваемым в судах общей юрисдикции, мировыми судьями</t>
  </si>
  <si>
    <t>Наименование поселения</t>
  </si>
  <si>
    <t>НАЛОГОВЫЕ И НЕНАЛОГОВЫЕ ДОХОДЫ</t>
  </si>
  <si>
    <t>024</t>
  </si>
  <si>
    <t>Итого</t>
  </si>
  <si>
    <t>000</t>
  </si>
  <si>
    <t>000 01 03 01 00 00 0000 700</t>
  </si>
  <si>
    <t>900 01 03 01 00 05 0000 710</t>
  </si>
  <si>
    <t>000 01 03 01 00 00 0000 800</t>
  </si>
  <si>
    <t>900 01 03 01 00 05 0000 810</t>
  </si>
  <si>
    <t>000 01 05 02 00 00 0000 600</t>
  </si>
  <si>
    <t>Уменьшение прочих остатков денежных средств бюджетов муниципальных районов</t>
  </si>
  <si>
    <t>ШТРАФЫ, САНКЦИИ, ВОЗМЕЩЕНИЕ УЩЕРБА</t>
  </si>
  <si>
    <t>Охрана семьи и детства</t>
  </si>
  <si>
    <t>Вид расходов</t>
  </si>
  <si>
    <t>Наименование разделов</t>
  </si>
  <si>
    <t>Администрация района</t>
  </si>
  <si>
    <t>Субвенции местным бюджетам на выполнение передаваемых полномочий субъектов Российской Федерации</t>
  </si>
  <si>
    <t>029</t>
  </si>
  <si>
    <t>500</t>
  </si>
  <si>
    <t>ИТОГО:</t>
  </si>
  <si>
    <t xml:space="preserve">Здравоохранение </t>
  </si>
  <si>
    <t>430</t>
  </si>
  <si>
    <t>900 01 05 02 01 05 0000 510</t>
  </si>
  <si>
    <t>900 01 05 02 01 05 0000 610</t>
  </si>
  <si>
    <t xml:space="preserve">Доходы, получаемые в виде арендной  платы за  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</si>
  <si>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Источники внутреннего финансирования дефицита районного бюджета</t>
  </si>
  <si>
    <t>тыс.руб.</t>
  </si>
  <si>
    <t>Жилищно-коммунальное хозяйство</t>
  </si>
  <si>
    <t>Коммунальное хозяйство</t>
  </si>
  <si>
    <t xml:space="preserve">Культура, кинематография </t>
  </si>
  <si>
    <t>900</t>
  </si>
  <si>
    <t xml:space="preserve">Увеличение прочих остатков денежных средств бюджетов муниципальных районов </t>
  </si>
  <si>
    <t>Иные межбюджетные трансферты</t>
  </si>
  <si>
    <t>06</t>
  </si>
  <si>
    <t>НАЛОГИ НА ИМУЩЕСТВО</t>
  </si>
  <si>
    <t>03</t>
  </si>
  <si>
    <t xml:space="preserve">Земельный налог </t>
  </si>
  <si>
    <t>013</t>
  </si>
  <si>
    <t>08</t>
  </si>
  <si>
    <t>07</t>
  </si>
  <si>
    <t>140</t>
  </si>
  <si>
    <t>09</t>
  </si>
  <si>
    <t>04</t>
  </si>
  <si>
    <t>050</t>
  </si>
  <si>
    <t>030</t>
  </si>
  <si>
    <t>Уменьшение прочих  остатков денежных средств бюджетов</t>
  </si>
  <si>
    <t>000 01 05 02 01 00 0000 610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</si>
  <si>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</si>
  <si>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</si>
  <si>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</si>
  <si>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 xml:space="preserve">1 </t>
  </si>
  <si>
    <t>Транспорт</t>
  </si>
  <si>
    <t>О8</t>
  </si>
  <si>
    <t>ДОХОДЫ ОТ ИСПОЛЬЗОВАНИЯ ИМУЩЕСТВА, НАХОДЯЩЕГОСЯ В ГОСУДАРСТВЕННОЙ И  МУНИЦИПАЛЬНОЙ СОБСТВЕННОСТИ</t>
  </si>
  <si>
    <t>120</t>
  </si>
  <si>
    <t>10</t>
  </si>
  <si>
    <t>12</t>
  </si>
  <si>
    <t>БЕЗВОЗМЕЗДНЫЕ ПОСТУПЛЕНИЯ ОТ ДРУГИХ БЮДЖЕТОВ БЮДЖЕТНОЙ СИСТЕМЫ РОССИЙСКОЙ ФЕДЕРАЦИИ</t>
  </si>
  <si>
    <t>Другие вопросы в области социальной политики</t>
  </si>
  <si>
    <t>ИТОГО</t>
  </si>
  <si>
    <t>Сельское хозяйство и рыболовство</t>
  </si>
  <si>
    <t>048</t>
  </si>
  <si>
    <t>Поселения</t>
  </si>
  <si>
    <t>Финансовое управление Администрации Кежемского района</t>
  </si>
  <si>
    <t>Социальная политика</t>
  </si>
  <si>
    <t>Пенсионное обеспечение</t>
  </si>
  <si>
    <t>Социальное обеспечение населения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</si>
  <si>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</si>
  <si>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Наименование кода классификации доходов бюджета</t>
  </si>
  <si>
    <t>Другие вопросы в области жилищно-коммунального хозяйства</t>
  </si>
  <si>
    <t xml:space="preserve">НАЛОГИ НА ПРИБЫЛЬ, ДОХОДЫ </t>
  </si>
  <si>
    <t>182</t>
  </si>
  <si>
    <t>110</t>
  </si>
  <si>
    <t>Налог на прибыль организаций</t>
  </si>
  <si>
    <t>010</t>
  </si>
  <si>
    <t>012</t>
  </si>
  <si>
    <t>02</t>
  </si>
  <si>
    <t xml:space="preserve">Налог на доходы физических лиц </t>
  </si>
  <si>
    <t>020</t>
  </si>
  <si>
    <t>040</t>
  </si>
  <si>
    <t>05</t>
  </si>
  <si>
    <t>НАЛОГИ НА СОВОКУПНЫЙ ДОХОД</t>
  </si>
  <si>
    <t xml:space="preserve">ДОХОДЫ ОТ ПРОДАЖИ МАТЕРИАЛЬНЫХ И НЕМАТЕРИАЛЬНЫХ АКТИВОВ </t>
  </si>
  <si>
    <t>033</t>
  </si>
  <si>
    <t>16</t>
  </si>
  <si>
    <t>город Кодинск</t>
  </si>
  <si>
    <t>Дорожное хозяйство (дорожные фонды)</t>
  </si>
  <si>
    <t>Недокурский сельсовет</t>
  </si>
  <si>
    <t>Тагарский сельсовет</t>
  </si>
  <si>
    <t>Ирбинский сельсовет</t>
  </si>
  <si>
    <t>Имбинский сельсовет</t>
  </si>
  <si>
    <t>Заледеевский сельсовет</t>
  </si>
  <si>
    <t>Яркинский сельсовет</t>
  </si>
  <si>
    <t>тыс. рублей</t>
  </si>
  <si>
    <t>тыс. руб.</t>
  </si>
  <si>
    <t>За счет собственных доходов+дотация</t>
  </si>
  <si>
    <t>Раздел 01 "Общегосударственные расходы"</t>
  </si>
  <si>
    <t>20</t>
  </si>
  <si>
    <t>29</t>
  </si>
  <si>
    <t>30</t>
  </si>
  <si>
    <t>35</t>
  </si>
  <si>
    <t>40</t>
  </si>
  <si>
    <t>100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</si>
  <si>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</si>
  <si>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</si>
  <si>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Раздел</t>
  </si>
  <si>
    <t>Подраздел</t>
  </si>
  <si>
    <t>Целевая статья</t>
  </si>
  <si>
    <t>Кежемский районный Совет депутатов</t>
  </si>
  <si>
    <t>827</t>
  </si>
  <si>
    <t>Непрограммные расходы</t>
  </si>
  <si>
    <t>Функционирование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</si>
  <si>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</si>
  <si>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</si>
  <si>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</si>
  <si>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</si>
  <si>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</si>
  <si>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</si>
  <si>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</si>
  <si>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</si>
  <si>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средства</t>
  </si>
  <si>
    <t>870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</si>
  <si>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</si>
  <si>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</si>
  <si>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</si>
  <si>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510</t>
  </si>
  <si>
    <t>540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</si>
  <si>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</si>
  <si>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</si>
  <si>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810</t>
  </si>
  <si>
    <t>Управление имущественных отношений Администрации Кежемского района</t>
  </si>
  <si>
    <t>Подпрограмма "Управление муниципальным имуществом Кежемского района"</t>
  </si>
  <si>
    <t>Подпрограмма «Развитие дошкольного, общего и дополнительного образования детей»</t>
  </si>
  <si>
    <t>Подпрограмма «Обеспечение реализации муниципальной программы и прочие мероприятия в области образования»</t>
  </si>
  <si>
    <t>Расходы на выплаты персоналу государственных (муниципальных) органов</t>
  </si>
  <si>
    <t>300</t>
  </si>
  <si>
    <t>Публичные нормативные социальные выплаты гражданам</t>
  </si>
  <si>
    <t>310</t>
  </si>
  <si>
    <t>Администрация Кежемского района</t>
  </si>
  <si>
    <t>Общегосударсвенные вопросы</t>
  </si>
  <si>
    <t>Межбюджетные трансферты из краевого и федерального бюджетов и доли софинансирования в рамках непрограммных расходов</t>
  </si>
  <si>
    <t>600</t>
  </si>
  <si>
    <t>610</t>
  </si>
  <si>
    <t>Культура, кинематография</t>
  </si>
  <si>
    <t xml:space="preserve">10 </t>
  </si>
  <si>
    <t>Социальное обеспечение и иные выплаты населению</t>
  </si>
  <si>
    <t>Подпрограмма "Развитие системы подготовки спортивного резерва"</t>
  </si>
  <si>
    <t>Подпрограмма "Развитие спорта высшых достижений"</t>
  </si>
  <si>
    <t>Подпрограмма "Развитие массовой физической культуры и спорта"</t>
  </si>
  <si>
    <t>620</t>
  </si>
  <si>
    <t>Условно утвержденные расходы</t>
  </si>
  <si>
    <t>Субсидии бюджетным учреждениям</t>
  </si>
  <si>
    <t>Подпрограмма «Социальная поддержка семей, имеющих детей»</t>
  </si>
  <si>
    <t>Социальные выплаты гражданам, кроме публичных нормативных социальных выплат</t>
  </si>
  <si>
    <t>320</t>
  </si>
  <si>
    <t xml:space="preserve"> 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</si>
  <si>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</si>
  <si>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автономны учреждениям</t>
  </si>
  <si>
    <t>Подпрограмма "Обеспечение реализации муниципальной программы и прочие мероприятия"</t>
  </si>
  <si>
    <t>Подпрограмма «Обеспечение реализации муниципальной программы и прочие мероприятия »</t>
  </si>
  <si>
    <t>4</t>
  </si>
  <si>
    <t>5</t>
  </si>
  <si>
    <t>Итого субсидий</t>
  </si>
  <si>
    <t>ВСЕГО</t>
  </si>
  <si>
    <t>Подпрограмма " Обеспечение деятельности и развитие учреждений дополнительного образования в области культуры "</t>
  </si>
  <si>
    <t>Подпрограмма "Обеспечение деятельности и развитие музеев"</t>
  </si>
  <si>
    <t>Подпрограмма " Обеспечение деятельности и развитие учреждений библиотечного типа"</t>
  </si>
  <si>
    <t>6</t>
  </si>
  <si>
    <t>Субвенции бюджетам муниципальных районов на выполнение передаваемых полномочий субъектов Российской Федерации</t>
  </si>
  <si>
    <t>Муниципальная программа «Система социальной защиты населения Кежемского района»</t>
  </si>
  <si>
    <t>Реализация мероприятий по социальной поддержке нетрудоспособного населения, находящегося в трудной жизненной ситуации Кежемского района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"Система социальной защиты населения Кежемского района"</t>
  </si>
  <si>
    <t>Реализация мероприятий по социальной поддержке семей с детьми Кежемского района в рамках подпрограммы «Социальная поддержка семей, имеющих детей» муниципальной программы "Система социальной защиты населения Кежемского района"</t>
  </si>
  <si>
    <t>Руководство и управление в сфере установленных функцийорганов местного самоуправления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</si>
  <si>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Управление муниципальным имуществом в рамках подпрограммы "Управление муниципальным имуществом Кежемского района" муниципальной программы "Обеспечение доступным и комфортным жильем жителей Кежемского района"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</si>
  <si>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</si>
  <si>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сельского хозяйства в Кежемском районе»</t>
  </si>
  <si>
    <t>Муниципальная программа «Развитие молодежной политики в Кежемском районе»</t>
  </si>
  <si>
    <t>Муниципальная программа «Обеспечение доступным и комфортным жильем жителей Кежемского района»</t>
  </si>
  <si>
    <t>Муниципальная программа «Развитие образования Кежемского района»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</si>
  <si>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</si>
  <si>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</si>
  <si>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</si>
  <si>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дополнительного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</si>
  <si>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Оздоровление детей за счет средств местного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</si>
  <si>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</si>
  <si>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Обеспечение деятельности централизованной бухгалтерии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</si>
  <si>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Муниципальная программа "Развитие транспортной системы Кежемского района"</t>
  </si>
  <si>
    <t>Муниципальная программа «Развитие транспортной системы Кежемского района»</t>
  </si>
  <si>
    <t>630</t>
  </si>
  <si>
    <t>Муниципальная программа "Содействие занятости населения Кежемского района"</t>
  </si>
  <si>
    <t>Реализация мероприятий по содействию занятости населения Кежемского района, в рамках муниципальной программы  "Содействие занятости населения Кежемского района"</t>
  </si>
  <si>
    <t>Другие вопросы в области национальной экономики</t>
  </si>
  <si>
    <t>001</t>
  </si>
  <si>
    <t xml:space="preserve">Дотации на выравнивание бюджетной обеспеченности
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</si>
  <si>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</t>
  </si>
  <si>
    <t>Подпрограмма «Обеспечение реализации муниципальной программы и прочие мероприятия»</t>
  </si>
  <si>
    <t>Подпрограмма «Дороги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</si>
  <si>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</si>
  <si>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</si>
  <si>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Дотация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</si>
  <si>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«Развитие транспортной системы Кежемского района»</t>
  </si>
  <si>
    <t>Доплата к пенсиям муниципальных служащих,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«Система социальной защиты населения Кежемского района»</t>
  </si>
  <si>
    <t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</si>
  <si>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 «Развитие транспортной системы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</si>
  <si>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программы"Управление муниципальными финансами"</t>
  </si>
  <si>
    <t>Межбюджетные трансферты общего характера бюджетам бюджетной системы Российской Федерации</t>
  </si>
  <si>
    <t xml:space="preserve">Дотации бюджетам на поддержку мер по обеспечению сбалансированности бюджетов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</si>
  <si>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</si>
  <si>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Подпрограмма  «Модернизация, реконструкция и капитальный ремонт объектов коммунальной инфраструктуры Кежемского района»</t>
  </si>
  <si>
    <t>Подпрограмма «Развитие архивного дела в Кежемском районе»</t>
  </si>
  <si>
    <t>Подпрограмма «Вовлечение молодежи Кежемского района в социальную практику»</t>
  </si>
  <si>
    <t>Обеспечение деятельности (оказание услуг) подведомственных учреждений в рамках подпрограммы "Вовлечение молодежи Кежемского района в социальную практику" муниципальной программы "Развитие молодежной политики в Кежемском районе"</t>
  </si>
  <si>
    <t>Подпрограмма "Развитие транспортного комплекса Кежемского района"</t>
  </si>
  <si>
    <t xml:space="preserve">Муниципальная программа "Управление муниципальными финансами" </t>
  </si>
  <si>
    <t>Муниципальная программа "Управление муниципальными финансами"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</si>
  <si>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</si>
  <si>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</si>
  <si>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</si>
  <si>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</si>
  <si>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Ревизионная комиссия Кежемского района</t>
  </si>
  <si>
    <t>11 0 00 00000</t>
  </si>
  <si>
    <t>11 3 00 00000</t>
  </si>
  <si>
    <t>11 3 00 00210</t>
  </si>
  <si>
    <t>11 3 00 42000</t>
  </si>
  <si>
    <t>11 3 00 42040</t>
  </si>
  <si>
    <t>11 3 00 42050</t>
  </si>
  <si>
    <t>11 1 00 00000</t>
  </si>
  <si>
    <t>11 1 00 75140</t>
  </si>
  <si>
    <t>Субвенции</t>
  </si>
  <si>
    <t>11 1 00 51180</t>
  </si>
  <si>
    <t>11 1 00 27120</t>
  </si>
  <si>
    <t>Прочие межбюджетные трансферты общего характера</t>
  </si>
  <si>
    <t>11 1 00 27210</t>
  </si>
  <si>
    <t>530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</si>
  <si>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</si>
  <si>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Иные межбюдежтные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</si>
  <si>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10 0 00 00000</t>
  </si>
  <si>
    <t>10 1 00 00000</t>
  </si>
  <si>
    <t>10 1 00 00210</t>
  </si>
  <si>
    <t>10 1 00 46010</t>
  </si>
  <si>
    <t>02 0 00 00000</t>
  </si>
  <si>
    <t>02 1 00 00000</t>
  </si>
  <si>
    <t>02 1 00 01110</t>
  </si>
  <si>
    <t>02 2 00 00000</t>
  </si>
  <si>
    <t>02 1 00 46020</t>
  </si>
  <si>
    <t>02 2 00 46030</t>
  </si>
  <si>
    <t>15 0 00 00000</t>
  </si>
  <si>
    <t>15 0 00 46040</t>
  </si>
  <si>
    <t>908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</si>
  <si>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самоуправления, в рамках непрограммных расходов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</si>
  <si>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 органов местного самоуправления поселения органам местного самоуправления муниципального района</t>
  </si>
  <si>
    <t>30 0 00 00000</t>
  </si>
  <si>
    <t>30 2 00 00000</t>
  </si>
  <si>
    <t>30 2 00 00210</t>
  </si>
  <si>
    <t>30 4 00 00000</t>
  </si>
  <si>
    <t>30 2 00 00230</t>
  </si>
  <si>
    <t>Председатель Кежемского районного Совета депутатов в рамках непрограммных расходов</t>
  </si>
  <si>
    <t>Председатель районного Совета депутатов в рамках непрограммных расходов</t>
  </si>
  <si>
    <t>03 0 00 00000</t>
  </si>
  <si>
    <t>03 2 00 00000</t>
  </si>
  <si>
    <t>08 0 00 00000</t>
  </si>
  <si>
    <t>08 2 00 00000</t>
  </si>
  <si>
    <t>08 1 00 00000</t>
  </si>
  <si>
    <t>08 1 00 23710</t>
  </si>
  <si>
    <t>09 0 00 00000</t>
  </si>
  <si>
    <t>09 2 00 00000</t>
  </si>
  <si>
    <t>09 2 00 75180</t>
  </si>
  <si>
    <t>03 2 00 00610</t>
  </si>
  <si>
    <t>812</t>
  </si>
  <si>
    <t>01 0 00 00000</t>
  </si>
  <si>
    <t>01 1 00 00000</t>
  </si>
  <si>
    <t>01 1 00 00610</t>
  </si>
  <si>
    <t>01 1 00 08100</t>
  </si>
  <si>
    <t>01 1 00 74080</t>
  </si>
  <si>
    <t>01 1 00 75880</t>
  </si>
  <si>
    <t>01 1 00 44070</t>
  </si>
  <si>
    <t>01 1 00 44080</t>
  </si>
  <si>
    <t>01 1 00 75640</t>
  </si>
  <si>
    <t>01 1 00 74090</t>
  </si>
  <si>
    <t>01 1 00 19910</t>
  </si>
  <si>
    <t>01 2 00 00000</t>
  </si>
  <si>
    <t>01 3 00 00000</t>
  </si>
  <si>
    <t>01 3 00 00610</t>
  </si>
  <si>
    <t>01 3 00 44030</t>
  </si>
  <si>
    <t>01 1 00 75540</t>
  </si>
  <si>
    <t>01 1 00 75660</t>
  </si>
  <si>
    <t>01 1 00 75560</t>
  </si>
  <si>
    <t>Глава района в рамках непрограммных расходов</t>
  </si>
  <si>
    <t>30 2 00 00220</t>
  </si>
  <si>
    <t>30 3 00 00000</t>
  </si>
  <si>
    <t>05 0 00 00000</t>
  </si>
  <si>
    <t>05 1 00 00000</t>
  </si>
  <si>
    <t>05 1 00 75190</t>
  </si>
  <si>
    <t>30 3 00 74290</t>
  </si>
  <si>
    <t>30 3 00 74670</t>
  </si>
  <si>
    <t>30 3 00 76040</t>
  </si>
  <si>
    <t>09 3 00 00000</t>
  </si>
  <si>
    <t>09 3 00 75170</t>
  </si>
  <si>
    <t>13 0 00 00000</t>
  </si>
  <si>
    <t>03 1 00 00000</t>
  </si>
  <si>
    <t>03 1 00 75700</t>
  </si>
  <si>
    <t>05 5 00 00000</t>
  </si>
  <si>
    <t>05 5 00 00610</t>
  </si>
  <si>
    <t>07 0 00 00000</t>
  </si>
  <si>
    <t>07 1 00 00000</t>
  </si>
  <si>
    <t>07 1 00 00610</t>
  </si>
  <si>
    <t>07 1 00 S4560</t>
  </si>
  <si>
    <t>05 2 00 00000</t>
  </si>
  <si>
    <t>05 2 00 00610</t>
  </si>
  <si>
    <t>05 3 00 00000</t>
  </si>
  <si>
    <t>05 3 00 00610</t>
  </si>
  <si>
    <t>05 4 00 00000</t>
  </si>
  <si>
    <t>05 4 00 00610</t>
  </si>
  <si>
    <t>10 4 00 00000</t>
  </si>
  <si>
    <t>06 0 00 00000</t>
  </si>
  <si>
    <t>06 3 00 00000</t>
  </si>
  <si>
    <t>06 3 00 00610</t>
  </si>
  <si>
    <t>06 2 00 00000</t>
  </si>
  <si>
    <t>06 2 00 44010</t>
  </si>
  <si>
    <t>06 1 00 00000</t>
  </si>
  <si>
    <t>06 1 00 00610</t>
  </si>
  <si>
    <t>03 1 00 75770</t>
  </si>
  <si>
    <t>10 1 00 43150</t>
  </si>
  <si>
    <t>Жилищное хозяйство</t>
  </si>
  <si>
    <t>Расходы по взносам на капитальный ремонт муниципального жилищного фонда,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</si>
  <si>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Руководство и управление в сфере установленных функций органов местного самоуправления в рамках непрограммных расходов</t>
  </si>
  <si>
    <t xml:space="preserve">к решению Кежемского районного Совета депутатов  </t>
  </si>
  <si>
    <t xml:space="preserve"> к решению Кежемского районного Совета депутатов  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</si>
  <si>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</si>
  <si>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</si>
  <si>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</si>
  <si>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</si>
  <si>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002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</si>
  <si>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</si>
  <si>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</si>
  <si>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 xml:space="preserve">Субвенции бюджетам муниципальных образований края на реализацию Закона края от 21 декабря 2010 года № 11-5582 «О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края» </t>
  </si>
  <si>
    <t>Наименование главного  распорядителя</t>
  </si>
  <si>
    <t>Дополнительное образование детей</t>
  </si>
  <si>
    <t>000 01 03 01 00 00 0000 000</t>
  </si>
  <si>
    <t>Обеспечение деятельности (оказание услуг) подведомственных учреждений в рамках непрограммных расходов</t>
  </si>
  <si>
    <t>30 2 00 00610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</si>
  <si>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</si>
  <si>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</si>
  <si>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</si>
  <si>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</si>
  <si>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250</t>
  </si>
  <si>
    <t xml:space="preserve"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</si>
  <si>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260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</si>
  <si>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</si>
  <si>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</si>
  <si>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</si>
  <si>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</si>
  <si>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</si>
  <si>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Прочие непрограммные расходы</t>
  </si>
  <si>
    <t>30 1 00 00000</t>
  </si>
  <si>
    <t xml:space="preserve">Молодежная политика </t>
  </si>
  <si>
    <t>Подпрограмма «Государственная поддержка детей сирот, и детей, оставшихся без попечения родителей»</t>
  </si>
  <si>
    <t>Муниципальная программа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</si>
  <si>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музеев"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</si>
  <si>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</si>
  <si>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учреждений дополнительного образования в области культуры " муниципальной программы «Развитие культуры и туризма на территории Кежемского района»</t>
  </si>
  <si>
    <t>Муниципальная программа «Развитие физической культуры и спорта в Кежемском районе»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</si>
  <si>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массовой физической культуры и спорта»</t>
  </si>
  <si>
    <t>Подпрограмма "Модернизация, реконструкция и капитальный ремонт объектов коммунальной инфраструктуры Кежемского района"</t>
  </si>
  <si>
    <t>код главного администратора</t>
  </si>
  <si>
    <t>код группы</t>
  </si>
  <si>
    <t>код подгруппы</t>
  </si>
  <si>
    <t>код группы подвида</t>
  </si>
  <si>
    <t>код аналитической группы подвида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</si>
  <si>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</si>
  <si>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</si>
  <si>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000 01 03 00 00 00 0000 000</t>
  </si>
  <si>
    <t>Наименование показателя бюджетной классификации</t>
  </si>
  <si>
    <t>Код главного распорядителя бюджетных средств</t>
  </si>
  <si>
    <t>14 0 00 00000</t>
  </si>
  <si>
    <t>Муниципальная программа "Защита населения и территории Кежемского района от чрезвычайных ситуаций природного и техногенного характера"</t>
  </si>
  <si>
    <t>14 0 00 44050</t>
  </si>
  <si>
    <t xml:space="preserve">14 0 00 00000 </t>
  </si>
  <si>
    <t xml:space="preserve">14 0 00 44050 </t>
  </si>
  <si>
    <t>Организация транспортного обслуживания населения автомобильным транспортом в межмуниципальном и пригородном сообщении района в рамках подпрограммы "Развитие транспортного комплекса Кежемского района" муниципальной программы "Развитие транспортной системы Кежемского района"</t>
  </si>
  <si>
    <t>08 2 00 43210</t>
  </si>
  <si>
    <t>Наименование главного распорядителя и наименование показателей бюджетной классификации</t>
  </si>
  <si>
    <t>Наименование муниципальной программы и наименование показателей бюджетной классификации</t>
  </si>
  <si>
    <t>Исполнение отдельных государствен
ных  полномочий по решению вопросов поддержки сельскохозяйственного производства</t>
  </si>
  <si>
    <t>Субвенции бюджетам муниципальных образований края на реализацию Закона края от 20 декабря 2012 года № 3-963 «О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населения»</t>
  </si>
  <si>
    <t>Раздел 08 "Культура"</t>
  </si>
  <si>
    <t xml:space="preserve"> создание условий для организации досуга и обеспечения жителей поселения услугами организаций культуры (Администрация Кежемского района)</t>
  </si>
  <si>
    <t>на осуществление внешнего муниципального  финансового контроля (Ревизионная комиссия)</t>
  </si>
  <si>
    <t>Муниципальное казенное учреждение "Управление  образования Кежемского района"</t>
  </si>
  <si>
    <t>905</t>
  </si>
  <si>
    <t>01 1 00 76490</t>
  </si>
  <si>
    <t>Стипендии</t>
  </si>
  <si>
    <t>340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</si>
  <si>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«Развитие физической культуры и спорта в Кежемском районе»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</si>
  <si>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</si>
  <si>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Функционирование органов местного самоуправления, казенных учреждений</t>
  </si>
  <si>
    <t>05 2 00 48220</t>
  </si>
  <si>
    <t>05 2 00 48230</t>
  </si>
  <si>
    <t>05 2 00 48240</t>
  </si>
  <si>
    <t>05 2 00 48250</t>
  </si>
  <si>
    <t>05 2 00 48260</t>
  </si>
  <si>
    <t>30 2 00 48220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</si>
  <si>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</si>
  <si>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30 2 00 48230</t>
  </si>
  <si>
    <t>30 2 00 48240</t>
  </si>
  <si>
    <t>30 2 00 48250</t>
  </si>
  <si>
    <t>30 2 00 48260</t>
  </si>
  <si>
    <t xml:space="preserve">Иные межбюджетные трансферты выделяемые из бюджета Имбинского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</si>
  <si>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</si>
  <si>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</si>
  <si>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</si>
  <si>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30 2 00 48280</t>
  </si>
  <si>
    <t xml:space="preserve">Иные межбюджетные трансферты выделяемые из бюджета Заледеевскогосельсовета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</si>
  <si>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05 2 00 48280</t>
  </si>
  <si>
    <t>30 3 00 75520</t>
  </si>
  <si>
    <t>Судебная система</t>
  </si>
  <si>
    <t>30 3 00 51200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</si>
  <si>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непрограммных расходов</t>
  </si>
  <si>
    <t>30 1 00 46080</t>
  </si>
  <si>
    <t xml:space="preserve"> Социальные выплаты гражданам, кроме публичных нормативных социальных выплат</t>
  </si>
  <si>
    <t>Другие вопросы в области национальной безопасности и правоохранительной деятельности</t>
  </si>
  <si>
    <t>Резервные фонды местных администраций в рамках непрограммных расходов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</si>
  <si>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</si>
  <si>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</si>
  <si>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</si>
  <si>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</si>
  <si>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</si>
  <si>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</si>
  <si>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>Подпрограмма "Обеспечение деятельности и развитие учреждений  клубного типа"</t>
  </si>
  <si>
    <t>Подпрограмма "Развитие спорта высших достижений"</t>
  </si>
  <si>
    <t>Муниципальная программа «Развитие субъектов малого и среднего предпринимательства в Кежемском районе»</t>
  </si>
  <si>
    <t>13 0 00 S6070</t>
  </si>
  <si>
    <t>Подпрограмма ««Улучшение жилищных условий отдельных категорий граждан, проживающих на территории Кежемского района»»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</si>
  <si>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
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
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</si>
  <si>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</si>
  <si>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</si>
  <si>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</si>
  <si>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</si>
  <si>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</si>
  <si>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Субвенции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 </t>
  </si>
  <si>
    <t>150</t>
  </si>
  <si>
    <t>Раздел 05 "Жилищно-коммунальное хозяйство"</t>
  </si>
  <si>
    <t>Закупка товаров, работ и услуг для обеспечения государственных (муниципальных) нужд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</si>
  <si>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</si>
  <si>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11 3 00 42060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</si>
  <si>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 в рамках непрограммных расходов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</si>
  <si>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 в рамках непрограммных расходов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</si>
  <si>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</si>
  <si>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</si>
  <si>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межбюджетные трансферты выделяемые из бюджета поселений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</si>
  <si>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30 4 00 48100</t>
  </si>
  <si>
    <t>30 4 00 48110</t>
  </si>
  <si>
    <t>Иные межбюджетные трансферты выделяемые из бюджета Яркинского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</si>
  <si>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30 4 00 48130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</si>
  <si>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</si>
  <si>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30 4 00 48140</t>
  </si>
  <si>
    <t>Иные межбюджетные трансферты выделяемые из бюджета Ирбинского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</si>
  <si>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30 4 00 48150</t>
  </si>
  <si>
    <t>Иные межбюджетные трансферты выделяемые из бюджета Недокурского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</si>
  <si>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10 4 00 L4970</t>
  </si>
  <si>
    <t xml:space="preserve">Руководство и управление в сфере установленных функций органов местного самоуправления в рамках непрограммных расходов 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</si>
  <si>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физической культуры и спорта в Кежемском районе»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</si>
  <si>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физической культуры и спорта в Кежемском районе»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</si>
  <si>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</si>
  <si>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</si>
  <si>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</si>
  <si>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</si>
  <si>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Прочие доходы от компенсации затрат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</si>
  <si>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</si>
  <si>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041</t>
  </si>
  <si>
    <t xml:space="preserve">Плата за размещение отходов производства </t>
  </si>
  <si>
    <t>Подпрограмма "Устойчивое равзвитие сельских территорий"</t>
  </si>
  <si>
    <t>Подпрограмма «Улучшение жилищных условий отдельных категорий граждан, проживающих на территории Кежемского района»</t>
  </si>
  <si>
    <t>05 7 00 00000</t>
  </si>
  <si>
    <t>Подпрограмма "Развитие внутреннего и въездного туризма"</t>
  </si>
  <si>
    <t>Расходы на проведение культурно-массовых мероприятий в рамках подпрограмма "Развитие внутреннего и въездного туризма" муниципальной программы "Развитие культуры и туризма на территории Кежемского района"</t>
  </si>
  <si>
    <t>05 7 00 43190</t>
  </si>
  <si>
    <t>Руководство и управление в сфере установленных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</si>
  <si>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231</t>
  </si>
  <si>
    <t>241</t>
  </si>
  <si>
    <t>251</t>
  </si>
  <si>
    <t>261</t>
  </si>
  <si>
    <t>099</t>
  </si>
  <si>
    <t>Комплектование книжных фондов библиотек муниципальных образований Красноярского края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</si>
  <si>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00 S4880</t>
  </si>
  <si>
    <t>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Кежемского района» , муниципальной программы "Обеспечение доступным и комфортным жильем жителей Кежемского района"</t>
  </si>
  <si>
    <t>01 1 00 S5630</t>
  </si>
  <si>
    <t xml:space="preserve">Наименование </t>
  </si>
  <si>
    <t>Субвенций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</t>
  </si>
  <si>
    <t>МКУ "Управление  образования Кежемского района"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</si>
  <si>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</si>
  <si>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</si>
  <si>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</si>
  <si>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</si>
  <si>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</si>
  <si>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</si>
  <si>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</si>
  <si>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053</t>
  </si>
  <si>
    <t>063</t>
  </si>
  <si>
    <t>080</t>
  </si>
  <si>
    <t>083</t>
  </si>
  <si>
    <t>143</t>
  </si>
  <si>
    <t>203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</si>
  <si>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</t>
  </si>
  <si>
    <t>Иные межбюджетные трансферты выделяемые из бюджета поселений в районный бюджет на осуществление полномочий по внешнему муниципальному финансовому контролю</t>
  </si>
  <si>
    <t>30 4 00 48000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</si>
  <si>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</si>
  <si>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30 4 00 48010</t>
  </si>
  <si>
    <t>Иные межбюджетные трансферты выделяемые из бюджета Имбинского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</si>
  <si>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30 4 00 48020</t>
  </si>
  <si>
    <t>Иные межбюджетные трансферты выделяемые из бюджета Тагарского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</si>
  <si>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30 4 00 48030</t>
  </si>
  <si>
    <t>Иные межбюджетные трансферты выделяемые из бюджета Заледеевского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</si>
  <si>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30 4 00 48040</t>
  </si>
  <si>
    <t>Иные межбюджетные трансферты выделяемые из бюджета Ирбинского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</si>
  <si>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30 4 00 48060</t>
  </si>
  <si>
    <t>Иные межбюджетные трансферты выделяемые из бюджета г. Кодинск в районный бюджет на осуществление полномочий по внешнему муниципальному финансовому контролю в рамках непрограммных расходов</t>
  </si>
  <si>
    <t>30 4 00 48070</t>
  </si>
  <si>
    <t>Иные межбюджетные трансферты выделяемые из бюджета Яркинского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</si>
  <si>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30 4 00 48080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</si>
  <si>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 детей»  муниципальной программы «Развитие образования Кежемского района»</t>
  </si>
  <si>
    <t>Подпрограмма " Повышение качества жизни отдельных категорий граждан,в т.ч.инвалидов,степени их социальной защищенности"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</si>
  <si>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 в рамках непрограммных расходов</t>
  </si>
  <si>
    <t>30 3 00 02890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</si>
  <si>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</si>
  <si>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Дотации бюджетам муниципальных районов на поддержку мер по обеспечению сбалансированности бюджетов
</t>
  </si>
  <si>
    <t>Увеличение остатков средств бюджетов</t>
  </si>
  <si>
    <t>Изменение остатков средств на счетах по учету средств бюджетов</t>
  </si>
  <si>
    <t>Муниципальная программа «Реформирование и модернизация жилищно-коммунального хозяйства и повышение энергетической эффективности в Кежемском районе»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</si>
  <si>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 в Кежемском районе"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</si>
  <si>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и туризма на территории Кежемского района»</t>
  </si>
  <si>
    <t>«Повышение качества жизни отдельных категорий граждан, в т.ч. инвалидов, степени их социальной защищенности»</t>
  </si>
  <si>
    <t>Благоустройство</t>
  </si>
  <si>
    <t>Приложение №1</t>
  </si>
  <si>
    <t>Приложение №5</t>
  </si>
  <si>
    <t>Охрана окружающей среды</t>
  </si>
  <si>
    <t>Охрана объектов растительного и животного мира и среды их обитания</t>
  </si>
  <si>
    <t>Подпрограмма «Устойчивое развитие сельских территорий»</t>
  </si>
  <si>
    <t>30 4 00 48170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</si>
  <si>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</si>
  <si>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01 1 00 L3040</t>
  </si>
  <si>
    <t>краевой бюджет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</si>
  <si>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 </t>
  </si>
  <si>
    <t>042</t>
  </si>
  <si>
    <t xml:space="preserve">Плата за размещение твердых коммунальных отходов </t>
  </si>
  <si>
    <t>Доходы от компенсации затрат государства</t>
  </si>
  <si>
    <t>Прочие доходы от компенсации затрат государства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</si>
  <si>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</si>
  <si>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</si>
  <si>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</si>
  <si>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</si>
  <si>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</si>
  <si>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</si>
  <si>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</si>
  <si>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</si>
  <si>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</si>
  <si>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</si>
  <si>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</si>
  <si>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</si>
  <si>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</si>
  <si>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15</t>
  </si>
  <si>
    <t>25</t>
  </si>
  <si>
    <t>по  организации в границах поселения коммунальных услуг (Администрация Кежемского района)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</si>
  <si>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</si>
  <si>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</si>
  <si>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№10</t>
  </si>
  <si>
    <t>Руководство и управлени в сфере управленческих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</si>
  <si>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</si>
  <si>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 xml:space="preserve"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</si>
  <si>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>Руководство и управлени в сфере управленческих функций органов  местного самоуправления в рамках непрограммных расходов</t>
  </si>
  <si>
    <t>Лесное хозяйство</t>
  </si>
  <si>
    <t>30 3 00 74460</t>
  </si>
  <si>
    <t>Муниципальная программа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</si>
  <si>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7-2839),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</si>
  <si>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</si>
  <si>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</si>
  <si>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Заледеевского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</si>
  <si>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30 4 00 48120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</si>
  <si>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</si>
  <si>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Ирбинский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</si>
  <si>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на территории Кежемского района»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</si>
  <si>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массовой физической культуры и спорта»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</si>
  <si>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 «Развитие массовой физической культуры и спорта»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</si>
  <si>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</si>
  <si>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взносам на капитальный ремонт муниципального жилищного фонда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</si>
  <si>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</si>
  <si>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Иные межбюджетные трансферты бюджету муниципального образования город Кодинск  на содержание общественных пространств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</si>
  <si>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11 1 00 48650</t>
  </si>
  <si>
    <t>Субсидия из районного бюджета гражданам, ведущим личное подсобное хозяйство на закупку и транспортировку кормов (сена) для содержания поголовья крупного рогатого скота, лошадей и коз, в поселке Недокура  Кежемского района, в связи с утратой сенокосных угодий в результате заполнения ложа водохранилища Богучанской ГЭС в рамках непрограммных расходов</t>
  </si>
  <si>
    <t>30 1 00 43020</t>
  </si>
  <si>
    <t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</si>
  <si>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</si>
  <si>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</si>
  <si>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</si>
  <si>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</si>
  <si>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</si>
  <si>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</si>
  <si>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</si>
  <si>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Кредиты кредитных организаций в валюте Российской Федерации</t>
  </si>
  <si>
    <t>900 01 02 00 00 05 0000 710</t>
  </si>
  <si>
    <t>519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</si>
  <si>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</si>
  <si>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</si>
  <si>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</si>
  <si>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</si>
  <si>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</si>
  <si>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</si>
  <si>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Премии и гранты</t>
  </si>
  <si>
    <t>350</t>
  </si>
  <si>
    <t>01 1 00 43540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</si>
  <si>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</si>
  <si>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</si>
  <si>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065</t>
  </si>
  <si>
    <t>Всего доходы районного бюджета на 2024 год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</si>
  <si>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</si>
  <si>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</si>
  <si>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</si>
  <si>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</si>
  <si>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</si>
  <si>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</si>
  <si>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 год</t>
  </si>
  <si>
    <t>Муниципальная  программа «Профилактика правонарушений и укрепление общественного порядка и общественной безопасности в Кежемском районе»</t>
  </si>
  <si>
    <t>01 2 00 78460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</si>
  <si>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</si>
  <si>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</si>
  <si>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</si>
  <si>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</si>
  <si>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</si>
  <si>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</si>
  <si>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№3</t>
  </si>
  <si>
    <t>000 01 02 00 00 00 0000 000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</si>
  <si>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</si>
  <si>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</si>
  <si>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</si>
  <si>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</si>
  <si>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</si>
  <si>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</si>
  <si>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</si>
  <si>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</si>
  <si>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Осуществление первичного воинского учета органами местного самоуправления поселений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</si>
  <si>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Расходы на реализацию муниципальных программ развития субъектов малого и среднего предпринимательства в рамках  муниципальной программы «Развитие субъектов малого и среднего предпринимательства в Кежемском районе»</t>
  </si>
  <si>
    <t>Расходы на обеспечение деятельности единой дежурно-диспетчерской службы, в рамках муниципальной программы "Защита населения и территории от чрезвычайных ситуаций природного и техногенного характера"</t>
  </si>
  <si>
    <t>Приложение №4</t>
  </si>
  <si>
    <t xml:space="preserve"> сумма на 2024 год </t>
  </si>
  <si>
    <t>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</si>
  <si>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</si>
  <si>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поддержку деятельности муниципальных молодежных центров в рамках подпрограммы «Вовлечение молодежи Кежемского района в социальную практику» муниципальной программы «Развитие молодежной политики в районе»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</si>
  <si>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</si>
  <si>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Расходы на проведение мероприятий в области профилактики правонарушений и укрепления общественного порядка и общественной безопасности в рамках муниципальной программы «Профилактика правонарушений и укрепление общественного порядка и общественной безопасности в Кежемском районе»</t>
  </si>
  <si>
    <t>2025 год</t>
  </si>
  <si>
    <t xml:space="preserve"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обеспечению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программам» </t>
  </si>
  <si>
    <t xml:space="preserve"> 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</si>
  <si>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государственнми полномочиями по созданию и обеспечению деятельности административных комиссий"</t>
  </si>
  <si>
    <t>Субвенции бюджетам муниципальных районов и муниципальных округов края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</t>
  </si>
  <si>
    <t>Субсидии бюджетам муниципальных образований края на поддержку деятельности муниципальных молодежных центров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</si>
  <si>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</si>
  <si>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</si>
  <si>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</si>
  <si>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на выравнивание бюджетной обеспеченности поселений, входящих в состав муниципального района края»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</si>
  <si>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органами местного самоуправления поселений, муниципальных округов и городских округов в соответствии с Федеральным законом от 28 марта 1998 года № 53-ФЗ «О воинской обязанности и военной службе» 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</si>
  <si>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</t>
  </si>
  <si>
    <t>Субвенции бюджетам муниципальных образований края  на реализацию Закона края от 20 декабря 2007 года № 4-1089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попечительству»</t>
  </si>
  <si>
    <t>Субвенции бюджетам муниципальных образований края  на реализацию Закона края от 1 декабря 2014 года № 7-2839 «О наделении органов местного самоуправления городских округов, муниципальных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</si>
  <si>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</t>
  </si>
  <si>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округов, муниципальных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</si>
  <si>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19 апреля 2018 года № 5-1533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</si>
  <si>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Субвенции бюджетам муниципальных образований края на реализацию Закона края от 11 июля 2019 года №7-2988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рганизации и осуществлению деятельности по опеке и попечительству в отношении совершеннолетних граждан, а также в сфере патронажа» </t>
  </si>
  <si>
    <t>Субвенции бюджетам муниципальных образований края на реализацию Закона края от 24 декабря 2009 года № 9-4225 "О наделении органов местного самоуправления муниципальных районов, муниципальных округов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</si>
  <si>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Субвенции бюджетам муниципальных образований края на реализацию Закона края от 8 июля 2021 года № 11-5410 «О наделении органов местного самоуправления муниципальных районов и городских округов края отдельными государственными полномочиями по осуществлению мониторинга состояния и развития лесной промышленности» </t>
  </si>
  <si>
    <t>Субвенции бюджетам муниципальных образований края на реализацию Закона края от 8 июля 2021 №11-5284 "О наделении органов местного самоуправления муниципальных районов,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"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</si>
  <si>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</si>
  <si>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муниципальных районов (муниципальных округов, городских округов) </t>
  </si>
  <si>
    <t>Итого субвенций</t>
  </si>
  <si>
    <t>Доходы 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 бюджетных и автономных учреждений)</t>
  </si>
  <si>
    <t>035</t>
  </si>
  <si>
    <t>Доходы 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 бюджетных и автономных учреждений)</t>
  </si>
  <si>
    <t>Всего доходы районного бюджета на 2025 год</t>
  </si>
  <si>
    <t>Бюджетные кредиты из других бюджетов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</si>
  <si>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</si>
  <si>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</si>
  <si>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</si>
  <si>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</si>
  <si>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</si>
  <si>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</si>
  <si>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</si>
  <si>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</si>
  <si>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</si>
  <si>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</si>
  <si>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</si>
  <si>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</si>
  <si>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</si>
  <si>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</si>
  <si>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</si>
  <si>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сумма на 2025 год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</si>
  <si>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</si>
  <si>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Дотации бюджетам бюджетной системы Российской Федерации</t>
  </si>
  <si>
    <t xml:space="preserve">Субсидии на государственную поддержку отрасли культуры </t>
  </si>
  <si>
    <t xml:space="preserve">Субсидии бюджетам муниципальных образований на государственную поддержку отрасли культуры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</si>
  <si>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</si>
  <si>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</si>
  <si>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</si>
  <si>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</si>
  <si>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</si>
  <si>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</si>
  <si>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</si>
  <si>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приведение зданий и сооружений общеобразовательных организаций в соответствие с требованиями законодательства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</si>
  <si>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</si>
  <si>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</si>
  <si>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</si>
  <si>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Денежные вознаграждения лицам, удостоенным звания "Почетный гражданин Кежемского района", в рамках непрограммных расходов</t>
  </si>
  <si>
    <t>30 1 00 46090</t>
  </si>
  <si>
    <t>330</t>
  </si>
  <si>
    <t>Расходы, связанные с уплатой государственной пошлины, обжалованием судебных актов и исполнением судебных актов по искам к Кежемскому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Кежемского района (за исключением судебных актов о взыскании денежных средств в порядке субсидиарной ответственности главных распорядителей средств районного бюджета),в рамках непрограммных расходов</t>
  </si>
  <si>
    <t>Исполнение судебных актов</t>
  </si>
  <si>
    <t>30 2 00 00870</t>
  </si>
  <si>
    <t>830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</si>
  <si>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</si>
  <si>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</si>
  <si>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01 2 00 75870</t>
  </si>
  <si>
    <t>20 0 00 00000</t>
  </si>
  <si>
    <t>20 0 00 43560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</si>
  <si>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муниципальной программы и прочие мероприятия»  муниципальной программы «Развитие сельского хозяйства в Кежемском районе»</t>
  </si>
  <si>
    <t>Субвенции бюджетам муниципальных районов и городских округов для реализации отдельных государственных полномочий по осуществлению мониторинга состояния и развития лесной промышленности (в соответствии с Законом края от 8 июля 2021 года № 11-5410) в рамках непрограммных расходов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</si>
  <si>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деятельностив рамках муниципальной программы «Развитие субъектов малого и среднего предпринимательства в Кежемском районе»</t>
  </si>
  <si>
    <t>13 0 00 S6680</t>
  </si>
  <si>
    <t>400</t>
  </si>
  <si>
    <t>Подпрограмма "Ликвидация мест несанкционированного размещения отходов"</t>
  </si>
  <si>
    <t>Расходы на ликвидацию мест несанкционированного размещения отходов в рамках подпрограммы  "Ликвидация мест несанкционированного размещения отходов" муниципальной программы "Охрана окружающей среды, воспроизводство природных ресурсов на территории Кежемского района"</t>
  </si>
  <si>
    <t>Муниципальная программа "Охрана окружающей среды, воспроизводство природных ресурсов на территории Кежемского района"</t>
  </si>
  <si>
    <t>04 0 00 00000</t>
  </si>
  <si>
    <t>04 2 00 00000</t>
  </si>
  <si>
    <t>04 2 00 43620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</si>
  <si>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4-1402), в рамках подпрограммы «Устойчивое развитие сельских территорий» муниципальной программы «Развитие сельского хозяйства в Кежемском районе»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</si>
  <si>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непрограммных расходов</t>
  </si>
  <si>
    <t>Государственная поддержка отрасли культуры (модернизация библиотек в части комплектования книжных фондов),в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</si>
  <si>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</si>
  <si>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</si>
  <si>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 01 2 00 75870</t>
  </si>
  <si>
    <t>410</t>
  </si>
  <si>
    <t>Муниципальная программа "Содействие развитию гражданского общества в Кежемском районе"</t>
  </si>
  <si>
    <t>Подпрорамма "Поддержка социально- ориенированных некоммерческих организаий"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</si>
  <si>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 "Поддержка социально ориенированных некоммерческих организаий" муниципальной программы "Содействие развитию гражданского общества в Кежмском районе"</t>
  </si>
  <si>
    <t>12 0 00 00000</t>
  </si>
  <si>
    <t>12 1 00 00000</t>
  </si>
  <si>
    <t>12 1 00 S5790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</si>
  <si>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</si>
  <si>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</si>
  <si>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Подпрограмма " Повышение качества жизни отдельных категорий граждан, в т.ч.инвалидов, степени их  социальной защищенности"</t>
  </si>
  <si>
    <t>Подпрорамма "Поддержка социально ориентированных некоммерческих организаий"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</si>
  <si>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 "Поддержка социально ориентированных некоммерческих организаий" муниципальной программы "Содействие развитию гражданского общества в Кежмском районе"</t>
  </si>
  <si>
    <t>Муниципальная программа "Профилактика безнадзорности и правонарушений несовершеннолетних в Кежемском районе"</t>
  </si>
  <si>
    <t>Расходы на реализацию мероприятий по профилактике безнадзорности и правонарушений несовершеннолетних в рамках муниципальной программы "Профилактика безнадзорности и правонарушений несовершеннолетних в Кежемском районе"</t>
  </si>
  <si>
    <t>18 0 00 00000</t>
  </si>
  <si>
    <t>18 0 00 43630</t>
  </si>
  <si>
    <t>Муниципальная программа "Обеспечение защиты прав потребителей в муниципальном образовании Кежемский район "</t>
  </si>
  <si>
    <t>19 0 00 00000</t>
  </si>
  <si>
    <t>19 0 00 43640</t>
  </si>
  <si>
    <t>Расходы на реализацию мероприятий по обеспечению защиты прав потребителей  в рамках муниципальной программы "Обеспечение защиты прав потребителей в муниципальном образовании Кежемский район "</t>
  </si>
  <si>
    <t>Обеспечение деятельности (оказание услуг) подведомственных учреждений в рамках непрограммных расходов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</si>
  <si>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05 1 00 00610</t>
  </si>
  <si>
    <t>Расходы на содержание и охрану наплавного моста через р. Кова в рамках подпрограммы «Дороги Кежемского района» муниципальной программы «Развитие транспортной системы Кежемского района»</t>
  </si>
  <si>
    <t>08 1 00 43650</t>
  </si>
  <si>
    <t>14 0 00 S4120</t>
  </si>
  <si>
    <t xml:space="preserve">14 0 00 S4120 </t>
  </si>
  <si>
    <t>Расходы на обеспечение первичных мер пожарной безопасности в рамках муниципальной программы «Защита населения и территории Кежемского района от чрезвычайных ситуаций природного и техногенного характера»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</si>
  <si>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</t>
  </si>
  <si>
    <t>Муниципальная программа "Укрепление общественного здоровья в муниципальном образовании Кежемский район"</t>
  </si>
  <si>
    <t>21 0 00 00000</t>
  </si>
  <si>
    <t>Приложение №6</t>
  </si>
  <si>
    <t>№п/п</t>
  </si>
  <si>
    <t>Расходы на реализацию мероприятий по укреплению общественного здоровья в муниципальном образовании Кежемский район в рамках муниципальной программы "Укрепление общественного здоровья в муниципальном образовании Кежемский район"</t>
  </si>
  <si>
    <t>21 0 00 43660</t>
  </si>
  <si>
    <t>Приложение №9</t>
  </si>
  <si>
    <t>Раздел 04 "Национальная экономика"</t>
  </si>
  <si>
    <t>на осуществление дорожной деятельности в отношении автомобильных дорог местного значения в границах населенного пункта поселения (Администрация Кежемского района)</t>
  </si>
  <si>
    <t>Другие вопросы в области охраны окружающей среды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</si>
  <si>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</si>
  <si>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Расходы на увеличение охвата детей, обучающихся по дополнительным общеразвивающим программам,в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</si>
  <si>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Субсидии автономным учреждениям</t>
  </si>
  <si>
    <t>01 1 00 S5680</t>
  </si>
  <si>
    <t>Спорт высших достижений</t>
  </si>
  <si>
    <t>Расходы на увеличение охвата детей, обучающихся по дополнительным общеразвивающим программам в рамках подпрограммы "Развитие системы подготовки спортивного резерва" муниципальной программы "Развитие физической культуры и спорта в Кежемском районе"</t>
  </si>
  <si>
    <t>06 3 00 S5680</t>
  </si>
  <si>
    <t>Иные межбюджетные трансферты выделяемые из бюджета Тагарского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</si>
  <si>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30 4 00 48610</t>
  </si>
  <si>
    <t>Иные межбюджетные трансферты выделяемые из бюджета Заледеевского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</si>
  <si>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30 4 00 48620</t>
  </si>
  <si>
    <t>Иные межбюджетные трансферты выделяемые из бюджета Ирбинского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</si>
  <si>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30 4 00 48640</t>
  </si>
  <si>
    <t>Иные межбюджетные трансферты выделяемые из бюджета Имбинского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</si>
  <si>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30 4 00 48660</t>
  </si>
  <si>
    <t>Расходы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местного бюджета,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в Кежемском районе»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</si>
  <si>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</si>
  <si>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03 2 00 48110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</si>
  <si>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</si>
  <si>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03 2 00 48120</t>
  </si>
  <si>
    <t>03 2 00 48140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</si>
  <si>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</si>
  <si>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</si>
  <si>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03 2 00 48170</t>
  </si>
  <si>
    <t>05 4 00 L5190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</si>
  <si>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</si>
  <si>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</si>
  <si>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</si>
  <si>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 xml:space="preserve">Средства, направляемые на бюджетные инвестиции
</t>
  </si>
  <si>
    <t>Направление расходования средств</t>
  </si>
  <si>
    <t>Получатель бюджетных средств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</si>
  <si>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</si>
  <si>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"О районном бюджете на 2024 год и плановый период 2025-2026 годов"</t>
  </si>
  <si>
    <t>2026 год</t>
  </si>
  <si>
    <t>Приложение №12</t>
  </si>
  <si>
    <t>Распределение межбюджетных трансфертов, полученных из других бюджетов бюджетной системы Российской Федерации, по главным распорядителям бюджетных средств районного бюджета на 2024 год и плановый период 2025-2026 годов</t>
  </si>
  <si>
    <t>Приложение №11</t>
  </si>
  <si>
    <t>Сумма, тыс. рублей</t>
  </si>
  <si>
    <t>Иные межбюджетные трансферты бюджету муниципального образования город Кодинск  на содержание общественных пространств на 2024 год</t>
  </si>
  <si>
    <t>Распределение иных межбюджетных трансфертов на поддержку мер по обеспечению сбалансированности бюджетов муниципальных образований района на 2024 год и плановый период 2025-2026 годов</t>
  </si>
  <si>
    <t>Субвенции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2024 год и плановый период 2025-2026 годов</t>
  </si>
  <si>
    <t>Приложение №8</t>
  </si>
  <si>
    <t>Приложение №7</t>
  </si>
  <si>
    <t xml:space="preserve"> собственные средства районного бюджета</t>
  </si>
  <si>
    <t>Субвенция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
и предоставлению дотаций поселениям, входящим в состав муниципального района края»</t>
  </si>
  <si>
    <t>5=3+4</t>
  </si>
  <si>
    <t>8=6+7</t>
  </si>
  <si>
    <t>11=9+10</t>
  </si>
  <si>
    <t xml:space="preserve">     Распределение дотаций на выравнивание бюджетной обеспеченности поселений на 2024 год и плановый период 2025-2026 годов</t>
  </si>
  <si>
    <t>Распределение бюджетных ассигнований по целевым статьям (муниципальным программам Кежемского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2024 год и плановый период 2025-2026 годов</t>
  </si>
  <si>
    <t xml:space="preserve"> сумма на 2026 год </t>
  </si>
  <si>
    <t>Ведомственная структура расходов районного бюджета на 2024 год и плановый период 2025-2026 годов</t>
  </si>
  <si>
    <t>Распределение бюджетных ассигнований по разделам,подразделам классификации расходов бюджетов Российской Федерации на 2024 год и плановый период 2025-2026 годов</t>
  </si>
  <si>
    <t>Доходы районного бюджета на 2024 год и плановый период 2025-2026 годов</t>
  </si>
  <si>
    <t>Всего доходы районного бюджета на 2026 год</t>
  </si>
  <si>
    <t>на  2024 год и плановый период 2025-2026 годов</t>
  </si>
  <si>
    <t>Субсидии бюджетам муниципальных образований края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</si>
  <si>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Субсидии  бюджетам муниципальных образований края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</si>
  <si>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</si>
  <si>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Субвенция бюджетам муниципальных районов, муниципальных округов и городских округов на осуществление отдельных государственных полномочий в области охраны труда по государственному управлению охраной труда</t>
  </si>
  <si>
    <t>5=2+3+4</t>
  </si>
  <si>
    <t>9=5+6+7+8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</si>
  <si>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 </t>
  </si>
  <si>
    <t>Публичные нормативные выплаты гражданам несоциального характера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</si>
  <si>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</si>
  <si>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№13</t>
  </si>
  <si>
    <t>Расходы на приведение зданий и сооружений организаций, реализующих образовательные программы дошкольного образования , в соответствие с требованиями законодательства в рамках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</si>
  <si>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 1 00 S5820</t>
  </si>
  <si>
    <t>Расходы на увеличение охвата детей, обучающихся по дополнительным общеразвивающим программам в рамках подпрограммы "Развитие системы подготовки спортивного резерва" муниципальной программы «Развитие физической культуры и спорта в Кежемском районе»</t>
  </si>
  <si>
    <t>Общеэкономические вопросы</t>
  </si>
  <si>
    <t>30 3 00 76850</t>
  </si>
  <si>
    <t>Иные межбюджетные трансферты выделяемые из бюджета Яркинского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</si>
  <si>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30 4 00 48630</t>
  </si>
  <si>
    <t>03 1 00 43680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</si>
  <si>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</si>
  <si>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</si>
  <si>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</si>
  <si>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</si>
  <si>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</si>
  <si>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</si>
  <si>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Платежи в целях возмещения причиненного ущерба (убытков)</t>
  </si>
  <si>
    <t>Иные межбюджетные трансферты, выделяемые из бюджетов поселений в районный бюджет и направляемые на финансирование расходов по передаваемым органами местного самоуправления поселений для осуществления части полномочий органам местного самоуправления района на 2024 год и плановый период 2025-2026 годов</t>
  </si>
  <si>
    <t>Субвенции бюджетам муниципальных районов на осуществление отдельных государственных полномочий в области охраны труда в рамках непрограммных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</si>
  <si>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</si>
  <si>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№2</t>
  </si>
  <si>
    <t>11 1 00 48680</t>
  </si>
  <si>
    <t xml:space="preserve">500 </t>
  </si>
  <si>
    <t>Приложение №14</t>
  </si>
  <si>
    <t>от 05 декабря 2023 г. № 36-210</t>
  </si>
  <si>
    <t>(в редакции Решения Кежемского районного Совета депутатов от 20.02.2024 № 41-230)</t>
  </si>
  <si>
    <t>19</t>
  </si>
  <si>
    <t>Прочие дотации</t>
  </si>
  <si>
    <t>Прочие дотации бюджетам муниципальных районов</t>
  </si>
  <si>
    <t>082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</si>
  <si>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</si>
  <si>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районов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</si>
  <si>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45</t>
  </si>
  <si>
    <t>179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</si>
  <si>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</si>
  <si>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</si>
  <si>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303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</si>
  <si>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</si>
  <si>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</si>
  <si>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</si>
  <si>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</si>
  <si>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</si>
  <si>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</si>
  <si>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</si>
  <si>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</si>
  <si>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</si>
  <si>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</si>
  <si>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</si>
  <si>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</si>
  <si>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</si>
  <si>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</si>
  <si>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проведения выборов и референдумов</t>
  </si>
  <si>
    <t>Связь и информатика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</si>
  <si>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</si>
  <si>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</si>
  <si>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в представительные органы муниципального образования, в рамках непрограммных расходов</t>
  </si>
  <si>
    <t>30 1 00 49120</t>
  </si>
  <si>
    <t>Специальные расходы</t>
  </si>
  <si>
    <t>880</t>
  </si>
  <si>
    <t>Иные межбюджетные трансферты бюджету муниципального образования город Кодинск на осуществление перевозок пассажиров и багажа автомобильным транспортом по маршруту Автостанция города Кодинск - Аэропорт "Кодинск" - Автостанция города Кодинск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</si>
  <si>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Расходы на реализацию природоохранных мероприятий по созданию безопасной окружающей среды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</si>
  <si>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11 1 00 43690</t>
  </si>
  <si>
    <t>Расходы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</si>
  <si>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11 1 00 27240</t>
  </si>
  <si>
    <t xml:space="preserve">Муниципальная программа  "Управление муниципальными финансами" </t>
  </si>
  <si>
    <t>Подпрограмма "Управление муниципальным долгом Кежемского района"</t>
  </si>
  <si>
    <t>11 2 00 00000</t>
  </si>
  <si>
    <t>Обслуживание муниципального долга, в рамках подпрограммы "Управление муниципальным долгом Кежемского района" муниципальной программы  "Управление муниципальными финансами"</t>
  </si>
  <si>
    <t>11 2 00 00910</t>
  </si>
  <si>
    <t>700</t>
  </si>
  <si>
    <t>Обслуживание муниципального долга</t>
  </si>
  <si>
    <t>730</t>
  </si>
  <si>
    <t>Субсидия муниципальному унитарному автотранспортному предприятию Кежемского района (МУАТП КР) на возмещение затрат, связанных с оказанием услуг по перевозке пассажиров и багажа по регулярным межмуниципальным маршрутам на территории Кежемского района для погашения задолженности МУАТП КР в рамках подпрограммы"Развитие транспортного комплекса Кежемского района" муниципальной программы "Развитие транспортной системы Кежемского района"</t>
  </si>
  <si>
    <t>08 2 00 43370</t>
  </si>
  <si>
    <t>Отдельные мероприятия</t>
  </si>
  <si>
    <t>03 9 00 00000</t>
  </si>
  <si>
    <t>Cоздание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Кежемском районе"</t>
  </si>
  <si>
    <t>03 9 D2 76450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</si>
  <si>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"Обеспечение реализации муниципальной программы и прочие мероприятия" муниципальной программы Кежемского района "Реформирование и модернизация жилищно-коммунального хозяйства и повышение энергетической эффективности в Кежемском районе"</t>
  </si>
  <si>
    <t>03 2 00 08100</t>
  </si>
  <si>
    <t>Иные межбюджетные трансферты, предоставляемые из бюджета города в районный бюджет на финансовое обеспечение расходных обязательств на организацию в границах города электро-, тепло-, газо- и водоснабжение населения, водоотведения, снабжения населения топливом в рамках непрограммных расходов</t>
  </si>
  <si>
    <t>30 4 00 48160</t>
  </si>
  <si>
    <t>Межбюджетные транферты, предоставляемые из бюджета города в районный бюджет на финансовое обеспечение расходных обязательств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культуры клубного типа " муниципальной программы "Развитие культуры и туризма на территории Кежемского района"</t>
  </si>
  <si>
    <t>05 2 00 48270</t>
  </si>
  <si>
    <t>Государственная поддержка лучших муниципальных учреждений культуры, находящихся на территориях сельских поселений, в рамках подпрограммы "Обеспечение деятельности и развитие учреждений библиотечного типа" муниципальной программы "Развитие культуры и туризма на территории Кежемского района"</t>
  </si>
  <si>
    <t>05 4 A2 55196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</si>
  <si>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«Государственная поддержка детей сирот, и детей, оставшихся без попечения родителей» муниципальной программы «Развитие образования Кежемского района»</t>
  </si>
  <si>
    <t xml:space="preserve"> 01 2 00 R0820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</si>
  <si>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</si>
  <si>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 1 00 L3030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</si>
  <si>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</si>
  <si>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 1 EВ 51790</t>
  </si>
  <si>
    <t>Субсидии бюджетам муниципальных образований края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</si>
  <si>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 1 00 S5830</t>
  </si>
  <si>
    <t>01 2 00 R0820</t>
  </si>
  <si>
    <t>Субвенции на осуществление государственных полномочий по первичному воинскому учету органами местного самоуправления поселений в соответствии с Федеральным законом от 28 марта 1998 года № 53-ФЗ «О воинской обязанности и военной службе» на 2024 год и плановый период 2025-2026 годов</t>
  </si>
  <si>
    <t xml:space="preserve">Иные межбюджетные трансферты бюджету муниципального образования город Кодинск на осуществление перевозок пассажиров и багажа автомобильным транспортом по маршруту Автостанция города Кодинск - Аэропорт "Кодинск" - Автостанция города Кодинск  на 2024 год </t>
  </si>
  <si>
    <t>Субсидии бюджетам муниципальных образований края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</si>
  <si>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</si>
  <si>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</si>
  <si>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</si>
  <si>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</si>
  <si>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образований на государственную поддержку лучших муниципальных учреждений культуры, находящихся на территориях сельских поселений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</si>
  <si>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</si>
  <si>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Итого иных межбюджетных трансфертов</t>
  </si>
  <si>
    <t xml:space="preserve"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</t>
  </si>
  <si>
    <t>Финансовое управление</t>
  </si>
  <si>
    <t>Управление имущественных отношений</t>
  </si>
  <si>
    <t>по организации исполнения бюджета поселения (Финансовое управление)</t>
  </si>
  <si>
    <t>12=10+11</t>
  </si>
  <si>
    <t>14=12+13</t>
  </si>
  <si>
    <t>17=15+16</t>
  </si>
  <si>
    <t>19=17+18</t>
  </si>
  <si>
    <t>Приложение №15</t>
  </si>
  <si>
    <t>Иные межбюджетные трансферты на частичную компенсацию расходов на повышение оплаты труда отдельным категориям работников бюджетной сферы на 2024 год</t>
  </si>
  <si>
    <t>Приложение №16</t>
  </si>
  <si>
    <t>Иные межбюджетные трансферты на реализацию природоохранных мероприятий по созданию безопасной окружающей среды за счет средств районного бюджета</t>
  </si>
  <si>
    <t>Приложение №17</t>
  </si>
  <si>
    <t>Программа муниципальных внутренних заимствований Кежемского района на 2024 год и плановый период 2025-2026 годов</t>
  </si>
  <si>
    <t>1.Объемы привлечения средств в районный  бюджет и объемы погашения долговых обязательств Кежемского района</t>
  </si>
  <si>
    <t>Внутренние заимствования (привлечение/погашение)</t>
  </si>
  <si>
    <t>Кредиты от кредитных организаций</t>
  </si>
  <si>
    <t>1.1</t>
  </si>
  <si>
    <t>привлечение</t>
  </si>
  <si>
    <t>1.2</t>
  </si>
  <si>
    <t>погашение</t>
  </si>
  <si>
    <t>Бюджетные кредиты от других бюджетов бюджетной системы Российской Федерации</t>
  </si>
  <si>
    <t>2.1</t>
  </si>
  <si>
    <t>2.2</t>
  </si>
  <si>
    <t xml:space="preserve">2. Предельные сроки погашения долговых обязательств, возникающих при осуществлении муниципальных внутренних заимствований Кежемского района </t>
  </si>
  <si>
    <t xml:space="preserve">Муниципальные внутренние заимствования </t>
  </si>
  <si>
    <t xml:space="preserve">Предельные сроки погашения долговых обязательств, возникающих при осуществлении муниципальных  внутренних заимствований Кежемского района </t>
  </si>
  <si>
    <t>в 2024 году</t>
  </si>
  <si>
    <t>в 2025 году</t>
  </si>
  <si>
    <t>в 2026 году</t>
  </si>
  <si>
    <t>-</t>
  </si>
  <si>
    <t>до 1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</si>
</sst>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"/>
    <numFmt numFmtId="175" formatCode="0.0"/>
    <numFmt numFmtId="176" formatCode="0.00000"/>
    <numFmt numFmtId="177" formatCode="&quot;26&quot;"/>
    <numFmt numFmtId="178" formatCode="#,##0.00000"/>
    <numFmt numFmtId="179" formatCode="#,##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0"/>
    <numFmt numFmtId="186" formatCode="#,##0.0000000"/>
    <numFmt numFmtId="187" formatCode="#,##0.00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0.000000"/>
    <numFmt numFmtId="198" formatCode="0.0000000"/>
    <numFmt numFmtId="199" formatCode="0.00000000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0_р_._-;\-* #,##0.000000_р_._-;_-* &quot;-&quot;??_р_._-;_-@_-"/>
    <numFmt numFmtId="203" formatCode="#,##0.0_ ;\-#,##0.0\ "/>
    <numFmt numFmtId="204" formatCode="000000"/>
    <numFmt numFmtId="205" formatCode="?"/>
  </numFmts>
  <fonts count="95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7.8"/>
      <color indexed="12"/>
      <name val="Arial Cyr"/>
      <family val="0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339933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182FD6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/>
      <top>
        <color indexed="63"/>
      </top>
      <bottom style="thin"/>
    </border>
    <border>
      <left/>
      <right style="thin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9" fillId="25" borderId="0" applyNumberFormat="0" applyBorder="0" applyAlignment="0" applyProtection="0"/>
    <xf numFmtId="0" fontId="59" fillId="26" borderId="0" applyNumberFormat="0" applyBorder="0" applyAlignment="0" applyProtection="0"/>
    <xf numFmtId="0" fontId="19" fillId="17" borderId="0" applyNumberFormat="0" applyBorder="0" applyAlignment="0" applyProtection="0"/>
    <xf numFmtId="0" fontId="59" fillId="27" borderId="0" applyNumberFormat="0" applyBorder="0" applyAlignment="0" applyProtection="0"/>
    <xf numFmtId="0" fontId="19" fillId="19" borderId="0" applyNumberFormat="0" applyBorder="0" applyAlignment="0" applyProtection="0"/>
    <xf numFmtId="0" fontId="59" fillId="28" borderId="0" applyNumberFormat="0" applyBorder="0" applyAlignment="0" applyProtection="0"/>
    <xf numFmtId="0" fontId="19" fillId="29" borderId="0" applyNumberFormat="0" applyBorder="0" applyAlignment="0" applyProtection="0"/>
    <xf numFmtId="0" fontId="59" fillId="30" borderId="0" applyNumberFormat="0" applyBorder="0" applyAlignment="0" applyProtection="0"/>
    <xf numFmtId="0" fontId="19" fillId="31" borderId="0" applyNumberFormat="0" applyBorder="0" applyAlignment="0" applyProtection="0"/>
    <xf numFmtId="0" fontId="59" fillId="32" borderId="0" applyNumberFormat="0" applyBorder="0" applyAlignment="0" applyProtection="0"/>
    <xf numFmtId="0" fontId="19" fillId="33" borderId="0" applyNumberFormat="0" applyBorder="0" applyAlignment="0" applyProtection="0"/>
    <xf numFmtId="0" fontId="60" fillId="0" borderId="0">
      <alignment/>
      <protection/>
    </xf>
    <xf numFmtId="0" fontId="59" fillId="34" borderId="0" applyNumberFormat="0" applyBorder="0" applyAlignment="0" applyProtection="0"/>
    <xf numFmtId="0" fontId="19" fillId="35" borderId="0" applyNumberFormat="0" applyBorder="0" applyAlignment="0" applyProtection="0"/>
    <xf numFmtId="0" fontId="59" fillId="36" borderId="0" applyNumberFormat="0" applyBorder="0" applyAlignment="0" applyProtection="0"/>
    <xf numFmtId="0" fontId="19" fillId="37" borderId="0" applyNumberFormat="0" applyBorder="0" applyAlignment="0" applyProtection="0"/>
    <xf numFmtId="0" fontId="59" fillId="38" borderId="0" applyNumberFormat="0" applyBorder="0" applyAlignment="0" applyProtection="0"/>
    <xf numFmtId="0" fontId="19" fillId="39" borderId="0" applyNumberFormat="0" applyBorder="0" applyAlignment="0" applyProtection="0"/>
    <xf numFmtId="0" fontId="59" fillId="40" borderId="0" applyNumberFormat="0" applyBorder="0" applyAlignment="0" applyProtection="0"/>
    <xf numFmtId="0" fontId="19" fillId="29" borderId="0" applyNumberFormat="0" applyBorder="0" applyAlignment="0" applyProtection="0"/>
    <xf numFmtId="0" fontId="59" fillId="41" borderId="0" applyNumberFormat="0" applyBorder="0" applyAlignment="0" applyProtection="0"/>
    <xf numFmtId="0" fontId="19" fillId="31" borderId="0" applyNumberFormat="0" applyBorder="0" applyAlignment="0" applyProtection="0"/>
    <xf numFmtId="0" fontId="59" fillId="42" borderId="0" applyNumberFormat="0" applyBorder="0" applyAlignment="0" applyProtection="0"/>
    <xf numFmtId="0" fontId="19" fillId="43" borderId="0" applyNumberFormat="0" applyBorder="0" applyAlignment="0" applyProtection="0"/>
    <xf numFmtId="0" fontId="61" fillId="44" borderId="1" applyNumberFormat="0" applyAlignment="0" applyProtection="0"/>
    <xf numFmtId="0" fontId="20" fillId="13" borderId="2" applyNumberFormat="0" applyAlignment="0" applyProtection="0"/>
    <xf numFmtId="0" fontId="62" fillId="45" borderId="3" applyNumberFormat="0" applyAlignment="0" applyProtection="0"/>
    <xf numFmtId="0" fontId="21" fillId="46" borderId="4" applyNumberFormat="0" applyAlignment="0" applyProtection="0"/>
    <xf numFmtId="0" fontId="63" fillId="45" borderId="1" applyNumberFormat="0" applyAlignment="0" applyProtection="0"/>
    <xf numFmtId="0" fontId="22" fillId="46" borderId="2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23" fillId="0" borderId="6" applyNumberFormat="0" applyFill="0" applyAlignment="0" applyProtection="0"/>
    <xf numFmtId="0" fontId="66" fillId="0" borderId="7" applyNumberFormat="0" applyFill="0" applyAlignment="0" applyProtection="0"/>
    <xf numFmtId="0" fontId="24" fillId="0" borderId="8" applyNumberFormat="0" applyFill="0" applyAlignment="0" applyProtection="0"/>
    <xf numFmtId="0" fontId="67" fillId="0" borderId="9" applyNumberFormat="0" applyFill="0" applyAlignment="0" applyProtection="0"/>
    <xf numFmtId="0" fontId="25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6" fillId="0" borderId="12" applyNumberFormat="0" applyFill="0" applyAlignment="0" applyProtection="0"/>
    <xf numFmtId="0" fontId="69" fillId="47" borderId="13" applyNumberFormat="0" applyAlignment="0" applyProtection="0"/>
    <xf numFmtId="0" fontId="27" fillId="48" borderId="14" applyNumberFormat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29" fillId="50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30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0" fontId="76" fillId="0" borderId="17" applyNumberFormat="0" applyFill="0" applyAlignment="0" applyProtection="0"/>
    <xf numFmtId="0" fontId="32" fillId="0" borderId="18" applyNumberFormat="0" applyFill="0" applyAlignment="0" applyProtection="0"/>
    <xf numFmtId="0" fontId="8" fillId="0" borderId="0">
      <alignment/>
      <protection/>
    </xf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54" borderId="0" applyNumberFormat="0" applyBorder="0" applyAlignment="0" applyProtection="0"/>
    <xf numFmtId="0" fontId="34" fillId="7" borderId="0" applyNumberFormat="0" applyBorder="0" applyAlignment="0" applyProtection="0"/>
  </cellStyleXfs>
  <cellXfs count="953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55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89" fontId="3" fillId="0" borderId="22" xfId="139" applyNumberFormat="1" applyFont="1" applyBorder="1" applyAlignment="1">
      <alignment/>
    </xf>
    <xf numFmtId="189" fontId="3" fillId="0" borderId="23" xfId="139" applyNumberFormat="1" applyFont="1" applyBorder="1" applyAlignment="1">
      <alignment/>
    </xf>
    <xf numFmtId="189" fontId="5" fillId="0" borderId="19" xfId="139" applyNumberFormat="1" applyFont="1" applyBorder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9" fontId="6" fillId="55" borderId="0" xfId="0" applyNumberFormat="1" applyFont="1" applyFill="1" applyBorder="1" applyAlignment="1">
      <alignment horizontal="center" vertical="top" wrapText="1"/>
    </xf>
    <xf numFmtId="0" fontId="6" fillId="55" borderId="0" xfId="0" applyFont="1" applyFill="1" applyBorder="1" applyAlignment="1">
      <alignment vertical="top" wrapText="1"/>
    </xf>
    <xf numFmtId="173" fontId="6" fillId="0" borderId="0" xfId="0" applyNumberFormat="1" applyFont="1" applyBorder="1" applyAlignment="1">
      <alignment/>
    </xf>
    <xf numFmtId="49" fontId="35" fillId="55" borderId="24" xfId="0" applyNumberFormat="1" applyFont="1" applyFill="1" applyBorder="1" applyAlignment="1">
      <alignment horizontal="center" vertical="top" wrapText="1"/>
    </xf>
    <xf numFmtId="0" fontId="35" fillId="55" borderId="25" xfId="0" applyFont="1" applyFill="1" applyBorder="1" applyAlignment="1">
      <alignment vertical="top" wrapText="1"/>
    </xf>
    <xf numFmtId="49" fontId="2" fillId="55" borderId="24" xfId="0" applyNumberFormat="1" applyFont="1" applyFill="1" applyBorder="1" applyAlignment="1">
      <alignment horizontal="center" vertical="top" wrapText="1"/>
    </xf>
    <xf numFmtId="49" fontId="2" fillId="55" borderId="20" xfId="0" applyNumberFormat="1" applyFont="1" applyFill="1" applyBorder="1" applyAlignment="1">
      <alignment horizontal="center" vertical="top" wrapText="1"/>
    </xf>
    <xf numFmtId="0" fontId="2" fillId="55" borderId="22" xfId="0" applyFont="1" applyFill="1" applyBorder="1" applyAlignment="1">
      <alignment vertical="top" wrapText="1"/>
    </xf>
    <xf numFmtId="49" fontId="3" fillId="55" borderId="24" xfId="0" applyNumberFormat="1" applyFont="1" applyFill="1" applyBorder="1" applyAlignment="1">
      <alignment horizontal="center" vertical="top" wrapText="1"/>
    </xf>
    <xf numFmtId="0" fontId="3" fillId="56" borderId="25" xfId="0" applyFont="1" applyFill="1" applyBorder="1" applyAlignment="1">
      <alignment vertical="top" wrapText="1"/>
    </xf>
    <xf numFmtId="49" fontId="36" fillId="55" borderId="20" xfId="0" applyNumberFormat="1" applyFont="1" applyFill="1" applyBorder="1" applyAlignment="1">
      <alignment horizontal="center" vertical="top" wrapText="1"/>
    </xf>
    <xf numFmtId="49" fontId="35" fillId="55" borderId="26" xfId="0" applyNumberFormat="1" applyFont="1" applyFill="1" applyBorder="1" applyAlignment="1">
      <alignment horizontal="center" vertical="top" wrapText="1"/>
    </xf>
    <xf numFmtId="0" fontId="35" fillId="55" borderId="22" xfId="0" applyFont="1" applyFill="1" applyBorder="1" applyAlignment="1">
      <alignment vertical="top" wrapText="1"/>
    </xf>
    <xf numFmtId="49" fontId="2" fillId="55" borderId="26" xfId="0" applyNumberFormat="1" applyFont="1" applyFill="1" applyBorder="1" applyAlignment="1">
      <alignment horizontal="center" vertical="top" wrapText="1"/>
    </xf>
    <xf numFmtId="0" fontId="2" fillId="55" borderId="25" xfId="0" applyFont="1" applyFill="1" applyBorder="1" applyAlignment="1">
      <alignment vertical="top" wrapText="1"/>
    </xf>
    <xf numFmtId="49" fontId="5" fillId="55" borderId="26" xfId="0" applyNumberFormat="1" applyFont="1" applyFill="1" applyBorder="1" applyAlignment="1">
      <alignment horizontal="center" vertical="top" wrapText="1"/>
    </xf>
    <xf numFmtId="0" fontId="5" fillId="55" borderId="25" xfId="0" applyFont="1" applyFill="1" applyBorder="1" applyAlignment="1">
      <alignment vertical="top" wrapText="1"/>
    </xf>
    <xf numFmtId="49" fontId="3" fillId="55" borderId="26" xfId="0" applyNumberFormat="1" applyFont="1" applyFill="1" applyBorder="1" applyAlignment="1">
      <alignment horizontal="center" vertical="top" wrapText="1"/>
    </xf>
    <xf numFmtId="0" fontId="3" fillId="55" borderId="22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3" fillId="0" borderId="27" xfId="0" applyNumberFormat="1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89" fontId="0" fillId="56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172" fontId="3" fillId="0" borderId="25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3" fontId="5" fillId="0" borderId="19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center"/>
    </xf>
    <xf numFmtId="0" fontId="0" fillId="56" borderId="0" xfId="0" applyFill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8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49" fontId="81" fillId="0" borderId="20" xfId="0" applyNumberFormat="1" applyFont="1" applyFill="1" applyBorder="1" applyAlignment="1">
      <alignment horizontal="center" vertical="top"/>
    </xf>
    <xf numFmtId="0" fontId="81" fillId="0" borderId="22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vertical="top" wrapText="1"/>
    </xf>
    <xf numFmtId="0" fontId="81" fillId="55" borderId="25" xfId="0" applyFont="1" applyFill="1" applyBorder="1" applyAlignment="1">
      <alignment vertical="top" wrapText="1"/>
    </xf>
    <xf numFmtId="0" fontId="3" fillId="55" borderId="4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3" fillId="0" borderId="24" xfId="0" applyFont="1" applyBorder="1" applyAlignment="1">
      <alignment horizontal="center"/>
    </xf>
    <xf numFmtId="189" fontId="3" fillId="0" borderId="25" xfId="139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172" fontId="3" fillId="0" borderId="27" xfId="0" applyNumberFormat="1" applyFont="1" applyFill="1" applyBorder="1" applyAlignment="1">
      <alignment horizontal="center"/>
    </xf>
    <xf numFmtId="0" fontId="80" fillId="0" borderId="43" xfId="0" applyFont="1" applyFill="1" applyBorder="1" applyAlignment="1">
      <alignment wrapText="1"/>
    </xf>
    <xf numFmtId="0" fontId="82" fillId="0" borderId="43" xfId="0" applyFont="1" applyFill="1" applyBorder="1" applyAlignment="1">
      <alignment vertical="top" wrapText="1"/>
    </xf>
    <xf numFmtId="0" fontId="80" fillId="0" borderId="43" xfId="0" applyFont="1" applyFill="1" applyBorder="1" applyAlignment="1">
      <alignment vertical="top" wrapText="1"/>
    </xf>
    <xf numFmtId="173" fontId="3" fillId="0" borderId="28" xfId="0" applyNumberFormat="1" applyFont="1" applyFill="1" applyBorder="1" applyAlignment="1">
      <alignment horizontal="center" vertical="top"/>
    </xf>
    <xf numFmtId="173" fontId="3" fillId="0" borderId="44" xfId="0" applyNumberFormat="1" applyFont="1" applyFill="1" applyBorder="1" applyAlignment="1">
      <alignment horizontal="center" vertical="top"/>
    </xf>
    <xf numFmtId="173" fontId="35" fillId="0" borderId="25" xfId="0" applyNumberFormat="1" applyFont="1" applyBorder="1" applyAlignment="1">
      <alignment horizontal="center"/>
    </xf>
    <xf numFmtId="173" fontId="81" fillId="0" borderId="25" xfId="0" applyNumberFormat="1" applyFont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/>
    </xf>
    <xf numFmtId="173" fontId="35" fillId="0" borderId="22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173" fontId="13" fillId="0" borderId="19" xfId="0" applyNumberFormat="1" applyFont="1" applyBorder="1" applyAlignment="1">
      <alignment horizontal="center" wrapText="1"/>
    </xf>
    <xf numFmtId="173" fontId="3" fillId="0" borderId="37" xfId="0" applyNumberFormat="1" applyFont="1" applyFill="1" applyBorder="1" applyAlignment="1">
      <alignment horizontal="center" vertical="top"/>
    </xf>
    <xf numFmtId="173" fontId="3" fillId="0" borderId="45" xfId="0" applyNumberFormat="1" applyFont="1" applyFill="1" applyBorder="1" applyAlignment="1">
      <alignment horizontal="center" vertical="top"/>
    </xf>
    <xf numFmtId="173" fontId="80" fillId="0" borderId="43" xfId="0" applyNumberFormat="1" applyFont="1" applyFill="1" applyBorder="1" applyAlignment="1">
      <alignment horizontal="center" vertical="center"/>
    </xf>
    <xf numFmtId="173" fontId="79" fillId="0" borderId="43" xfId="0" applyNumberFormat="1" applyFont="1" applyFill="1" applyBorder="1" applyAlignment="1">
      <alignment horizontal="center" vertical="center"/>
    </xf>
    <xf numFmtId="173" fontId="83" fillId="0" borderId="43" xfId="0" applyNumberFormat="1" applyFont="1" applyFill="1" applyBorder="1" applyAlignment="1">
      <alignment horizontal="center" vertical="center"/>
    </xf>
    <xf numFmtId="173" fontId="82" fillId="0" borderId="43" xfId="0" applyNumberFormat="1" applyFont="1" applyFill="1" applyBorder="1" applyAlignment="1">
      <alignment horizontal="center" vertical="center" wrapText="1"/>
    </xf>
    <xf numFmtId="173" fontId="82" fillId="0" borderId="43" xfId="0" applyNumberFormat="1" applyFont="1" applyFill="1" applyBorder="1" applyAlignment="1">
      <alignment horizontal="center" vertical="center"/>
    </xf>
    <xf numFmtId="173" fontId="80" fillId="0" borderId="43" xfId="0" applyNumberFormat="1" applyFont="1" applyFill="1" applyBorder="1" applyAlignment="1">
      <alignment horizontal="center" vertical="center" wrapText="1"/>
    </xf>
    <xf numFmtId="173" fontId="79" fillId="0" borderId="43" xfId="0" applyNumberFormat="1" applyFont="1" applyFill="1" applyBorder="1" applyAlignment="1">
      <alignment horizontal="center" vertical="center" wrapText="1"/>
    </xf>
    <xf numFmtId="173" fontId="81" fillId="0" borderId="22" xfId="0" applyNumberFormat="1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49" fontId="3" fillId="0" borderId="28" xfId="124" applyNumberFormat="1" applyFont="1" applyFill="1" applyBorder="1" applyAlignment="1" applyProtection="1">
      <alignment vertical="top"/>
      <protection locked="0"/>
    </xf>
    <xf numFmtId="49" fontId="3" fillId="0" borderId="28" xfId="124" applyNumberFormat="1" applyFont="1" applyFill="1" applyBorder="1" applyAlignment="1" applyProtection="1">
      <alignment horizontal="right" vertical="top"/>
      <protection locked="0"/>
    </xf>
    <xf numFmtId="0" fontId="80" fillId="0" borderId="47" xfId="52" applyNumberFormat="1" applyFont="1" applyFill="1" applyBorder="1" applyAlignment="1">
      <alignment horizontal="left" wrapText="1" readingOrder="1"/>
      <protection/>
    </xf>
    <xf numFmtId="49" fontId="37" fillId="0" borderId="28" xfId="124" applyNumberFormat="1" applyFont="1" applyFill="1" applyBorder="1" applyAlignment="1" applyProtection="1">
      <alignment vertical="top"/>
      <protection locked="0"/>
    </xf>
    <xf numFmtId="49" fontId="37" fillId="0" borderId="28" xfId="124" applyNumberFormat="1" applyFont="1" applyFill="1" applyBorder="1" applyAlignment="1" applyProtection="1">
      <alignment horizontal="right" vertical="top"/>
      <protection locked="0"/>
    </xf>
    <xf numFmtId="0" fontId="82" fillId="0" borderId="47" xfId="52" applyNumberFormat="1" applyFont="1" applyFill="1" applyBorder="1" applyAlignment="1">
      <alignment horizontal="left" wrapText="1" readingOrder="1"/>
      <protection/>
    </xf>
    <xf numFmtId="0" fontId="3" fillId="0" borderId="3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/>
    </xf>
    <xf numFmtId="49" fontId="80" fillId="0" borderId="43" xfId="0" applyNumberFormat="1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vertical="top" wrapText="1"/>
    </xf>
    <xf numFmtId="49" fontId="79" fillId="0" borderId="49" xfId="0" applyNumberFormat="1" applyFont="1" applyFill="1" applyBorder="1" applyAlignment="1">
      <alignment horizontal="center" vertical="top"/>
    </xf>
    <xf numFmtId="49" fontId="79" fillId="0" borderId="50" xfId="0" applyNumberFormat="1" applyFont="1" applyFill="1" applyBorder="1" applyAlignment="1">
      <alignment/>
    </xf>
    <xf numFmtId="49" fontId="79" fillId="0" borderId="43" xfId="0" applyNumberFormat="1" applyFont="1" applyFill="1" applyBorder="1" applyAlignment="1">
      <alignment/>
    </xf>
    <xf numFmtId="49" fontId="79" fillId="0" borderId="43" xfId="0" applyNumberFormat="1" applyFont="1" applyFill="1" applyBorder="1" applyAlignment="1">
      <alignment horizontal="right"/>
    </xf>
    <xf numFmtId="0" fontId="79" fillId="0" borderId="48" xfId="0" applyFont="1" applyFill="1" applyBorder="1" applyAlignment="1">
      <alignment vertical="top" wrapText="1"/>
    </xf>
    <xf numFmtId="173" fontId="79" fillId="0" borderId="43" xfId="0" applyNumberFormat="1" applyFont="1" applyFill="1" applyBorder="1" applyAlignment="1">
      <alignment horizontal="center" vertical="top"/>
    </xf>
    <xf numFmtId="173" fontId="79" fillId="0" borderId="51" xfId="0" applyNumberFormat="1" applyFont="1" applyFill="1" applyBorder="1" applyAlignment="1">
      <alignment horizontal="center" vertical="top"/>
    </xf>
    <xf numFmtId="49" fontId="79" fillId="0" borderId="50" xfId="0" applyNumberFormat="1" applyFont="1" applyFill="1" applyBorder="1" applyAlignment="1">
      <alignment vertical="top"/>
    </xf>
    <xf numFmtId="49" fontId="79" fillId="0" borderId="43" xfId="0" applyNumberFormat="1" applyFont="1" applyFill="1" applyBorder="1" applyAlignment="1">
      <alignment vertical="top"/>
    </xf>
    <xf numFmtId="49" fontId="79" fillId="0" borderId="43" xfId="0" applyNumberFormat="1" applyFont="1" applyFill="1" applyBorder="1" applyAlignment="1">
      <alignment horizontal="right" vertical="top"/>
    </xf>
    <xf numFmtId="49" fontId="82" fillId="0" borderId="49" xfId="0" applyNumberFormat="1" applyFont="1" applyFill="1" applyBorder="1" applyAlignment="1">
      <alignment horizontal="center" vertical="top"/>
    </xf>
    <xf numFmtId="49" fontId="82" fillId="0" borderId="50" xfId="0" applyNumberFormat="1" applyFont="1" applyFill="1" applyBorder="1" applyAlignment="1">
      <alignment vertical="top"/>
    </xf>
    <xf numFmtId="49" fontId="82" fillId="0" borderId="43" xfId="0" applyNumberFormat="1" applyFont="1" applyFill="1" applyBorder="1" applyAlignment="1">
      <alignment vertical="top"/>
    </xf>
    <xf numFmtId="49" fontId="82" fillId="0" borderId="43" xfId="0" applyNumberFormat="1" applyFont="1" applyFill="1" applyBorder="1" applyAlignment="1">
      <alignment horizontal="right" vertical="top"/>
    </xf>
    <xf numFmtId="0" fontId="82" fillId="0" borderId="48" xfId="0" applyFont="1" applyFill="1" applyBorder="1" applyAlignment="1">
      <alignment vertical="top" wrapText="1"/>
    </xf>
    <xf numFmtId="173" fontId="82" fillId="0" borderId="43" xfId="0" applyNumberFormat="1" applyFont="1" applyFill="1" applyBorder="1" applyAlignment="1">
      <alignment horizontal="center" vertical="top"/>
    </xf>
    <xf numFmtId="173" fontId="82" fillId="0" borderId="51" xfId="0" applyNumberFormat="1" applyFont="1" applyFill="1" applyBorder="1" applyAlignment="1">
      <alignment horizontal="center" vertical="top"/>
    </xf>
    <xf numFmtId="173" fontId="80" fillId="0" borderId="43" xfId="0" applyNumberFormat="1" applyFont="1" applyFill="1" applyBorder="1" applyAlignment="1">
      <alignment horizontal="center" vertical="top"/>
    </xf>
    <xf numFmtId="173" fontId="80" fillId="0" borderId="51" xfId="0" applyNumberFormat="1" applyFont="1" applyFill="1" applyBorder="1" applyAlignment="1">
      <alignment horizontal="center" vertical="top"/>
    </xf>
    <xf numFmtId="49" fontId="80" fillId="0" borderId="50" xfId="0" applyNumberFormat="1" applyFont="1" applyFill="1" applyBorder="1" applyAlignment="1">
      <alignment vertical="top"/>
    </xf>
    <xf numFmtId="49" fontId="80" fillId="0" borderId="43" xfId="0" applyNumberFormat="1" applyFont="1" applyFill="1" applyBorder="1" applyAlignment="1">
      <alignment vertical="top"/>
    </xf>
    <xf numFmtId="173" fontId="80" fillId="0" borderId="28" xfId="0" applyNumberFormat="1" applyFont="1" applyFill="1" applyBorder="1" applyAlignment="1">
      <alignment horizontal="center" vertical="top"/>
    </xf>
    <xf numFmtId="0" fontId="82" fillId="0" borderId="52" xfId="0" applyFont="1" applyFill="1" applyBorder="1" applyAlignment="1">
      <alignment vertical="top" wrapText="1"/>
    </xf>
    <xf numFmtId="0" fontId="80" fillId="0" borderId="53" xfId="0" applyFont="1" applyFill="1" applyBorder="1" applyAlignment="1">
      <alignment vertical="top" wrapText="1"/>
    </xf>
    <xf numFmtId="0" fontId="82" fillId="0" borderId="53" xfId="0" applyFont="1" applyFill="1" applyBorder="1" applyAlignment="1">
      <alignment horizontal="left" vertical="center" wrapText="1"/>
    </xf>
    <xf numFmtId="0" fontId="80" fillId="0" borderId="53" xfId="0" applyFont="1" applyFill="1" applyBorder="1" applyAlignment="1">
      <alignment horizontal="left" vertical="center" wrapText="1"/>
    </xf>
    <xf numFmtId="49" fontId="83" fillId="0" borderId="49" xfId="0" applyNumberFormat="1" applyFont="1" applyFill="1" applyBorder="1" applyAlignment="1">
      <alignment horizontal="center" vertical="top"/>
    </xf>
    <xf numFmtId="49" fontId="83" fillId="0" borderId="50" xfId="0" applyNumberFormat="1" applyFont="1" applyFill="1" applyBorder="1" applyAlignment="1">
      <alignment vertical="top"/>
    </xf>
    <xf numFmtId="49" fontId="83" fillId="0" borderId="43" xfId="0" applyNumberFormat="1" applyFont="1" applyFill="1" applyBorder="1" applyAlignment="1">
      <alignment vertical="top"/>
    </xf>
    <xf numFmtId="49" fontId="83" fillId="0" borderId="43" xfId="0" applyNumberFormat="1" applyFont="1" applyFill="1" applyBorder="1" applyAlignment="1">
      <alignment horizontal="right" vertical="top"/>
    </xf>
    <xf numFmtId="0" fontId="83" fillId="0" borderId="48" xfId="0" applyFont="1" applyFill="1" applyBorder="1" applyAlignment="1">
      <alignment vertical="top" wrapText="1"/>
    </xf>
    <xf numFmtId="173" fontId="83" fillId="0" borderId="43" xfId="0" applyNumberFormat="1" applyFont="1" applyFill="1" applyBorder="1" applyAlignment="1">
      <alignment horizontal="center" vertical="top"/>
    </xf>
    <xf numFmtId="49" fontId="80" fillId="0" borderId="54" xfId="0" applyNumberFormat="1" applyFont="1" applyFill="1" applyBorder="1" applyAlignment="1">
      <alignment vertical="top"/>
    </xf>
    <xf numFmtId="49" fontId="80" fillId="0" borderId="55" xfId="0" applyNumberFormat="1" applyFont="1" applyFill="1" applyBorder="1" applyAlignment="1">
      <alignment vertical="top"/>
    </xf>
    <xf numFmtId="49" fontId="82" fillId="0" borderId="55" xfId="0" applyNumberFormat="1" applyFont="1" applyFill="1" applyBorder="1" applyAlignment="1">
      <alignment vertical="top"/>
    </xf>
    <xf numFmtId="49" fontId="82" fillId="0" borderId="55" xfId="0" applyNumberFormat="1" applyFont="1" applyFill="1" applyBorder="1" applyAlignment="1">
      <alignment horizontal="right" vertical="top"/>
    </xf>
    <xf numFmtId="0" fontId="80" fillId="0" borderId="52" xfId="0" applyFont="1" applyFill="1" applyBorder="1" applyAlignment="1">
      <alignment vertical="top" wrapText="1"/>
    </xf>
    <xf numFmtId="0" fontId="80" fillId="0" borderId="48" xfId="0" applyFont="1" applyFill="1" applyBorder="1" applyAlignment="1">
      <alignment horizontal="left" vertical="top" wrapText="1"/>
    </xf>
    <xf numFmtId="173" fontId="79" fillId="0" borderId="56" xfId="0" applyNumberFormat="1" applyFont="1" applyFill="1" applyBorder="1" applyAlignment="1">
      <alignment horizontal="center" vertical="top"/>
    </xf>
    <xf numFmtId="173" fontId="79" fillId="0" borderId="57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0" fillId="0" borderId="0" xfId="0" applyFont="1" applyAlignment="1">
      <alignment/>
    </xf>
    <xf numFmtId="49" fontId="82" fillId="0" borderId="58" xfId="0" applyNumberFormat="1" applyFont="1" applyFill="1" applyBorder="1" applyAlignment="1">
      <alignment horizontal="center" vertical="top"/>
    </xf>
    <xf numFmtId="49" fontId="80" fillId="0" borderId="59" xfId="0" applyNumberFormat="1" applyFont="1" applyFill="1" applyBorder="1" applyAlignment="1">
      <alignment vertical="top"/>
    </xf>
    <xf numFmtId="49" fontId="80" fillId="0" borderId="60" xfId="0" applyNumberFormat="1" applyFont="1" applyFill="1" applyBorder="1" applyAlignment="1">
      <alignment vertical="top"/>
    </xf>
    <xf numFmtId="49" fontId="82" fillId="0" borderId="60" xfId="0" applyNumberFormat="1" applyFont="1" applyFill="1" applyBorder="1" applyAlignment="1">
      <alignment horizontal="right" vertical="top"/>
    </xf>
    <xf numFmtId="0" fontId="80" fillId="0" borderId="61" xfId="0" applyFont="1" applyFill="1" applyBorder="1" applyAlignment="1">
      <alignment horizontal="left" vertical="top" wrapText="1"/>
    </xf>
    <xf numFmtId="173" fontId="80" fillId="0" borderId="60" xfId="0" applyNumberFormat="1" applyFont="1" applyFill="1" applyBorder="1" applyAlignment="1">
      <alignment horizontal="center" vertical="top"/>
    </xf>
    <xf numFmtId="173" fontId="80" fillId="0" borderId="62" xfId="0" applyNumberFormat="1" applyFont="1" applyFill="1" applyBorder="1" applyAlignment="1">
      <alignment horizontal="center" vertical="top"/>
    </xf>
    <xf numFmtId="173" fontId="80" fillId="0" borderId="43" xfId="0" applyNumberFormat="1" applyFont="1" applyBorder="1" applyAlignment="1">
      <alignment horizontal="center" vertical="center"/>
    </xf>
    <xf numFmtId="49" fontId="80" fillId="0" borderId="43" xfId="0" applyNumberFormat="1" applyFont="1" applyBorder="1" applyAlignment="1">
      <alignment horizontal="center" vertical="center"/>
    </xf>
    <xf numFmtId="0" fontId="84" fillId="0" borderId="28" xfId="0" applyFont="1" applyBorder="1" applyAlignment="1">
      <alignment wrapText="1"/>
    </xf>
    <xf numFmtId="173" fontId="80" fillId="0" borderId="53" xfId="0" applyNumberFormat="1" applyFont="1" applyFill="1" applyBorder="1" applyAlignment="1">
      <alignment horizontal="center" vertical="center"/>
    </xf>
    <xf numFmtId="49" fontId="80" fillId="0" borderId="47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top"/>
    </xf>
    <xf numFmtId="173" fontId="80" fillId="0" borderId="44" xfId="0" applyNumberFormat="1" applyFont="1" applyFill="1" applyBorder="1" applyAlignment="1">
      <alignment horizontal="center" vertical="top"/>
    </xf>
    <xf numFmtId="49" fontId="37" fillId="0" borderId="29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6" fillId="56" borderId="0" xfId="0" applyFont="1" applyFill="1" applyAlignment="1">
      <alignment/>
    </xf>
    <xf numFmtId="0" fontId="5" fillId="56" borderId="0" xfId="0" applyFont="1" applyFill="1" applyBorder="1" applyAlignment="1">
      <alignment horizontal="right"/>
    </xf>
    <xf numFmtId="0" fontId="3" fillId="56" borderId="0" xfId="0" applyFont="1" applyFill="1" applyBorder="1" applyAlignment="1">
      <alignment horizontal="right"/>
    </xf>
    <xf numFmtId="0" fontId="80" fillId="56" borderId="0" xfId="0" applyFont="1" applyFill="1" applyAlignment="1">
      <alignment horizontal="right"/>
    </xf>
    <xf numFmtId="0" fontId="3" fillId="56" borderId="0" xfId="0" applyFont="1" applyFill="1" applyAlignment="1">
      <alignment/>
    </xf>
    <xf numFmtId="0" fontId="6" fillId="56" borderId="0" xfId="0" applyFont="1" applyFill="1" applyAlignment="1">
      <alignment vertical="top" wrapText="1"/>
    </xf>
    <xf numFmtId="49" fontId="6" fillId="56" borderId="0" xfId="0" applyNumberFormat="1" applyFont="1" applyFill="1" applyAlignment="1">
      <alignment vertical="top" wrapText="1"/>
    </xf>
    <xf numFmtId="49" fontId="6" fillId="56" borderId="0" xfId="0" applyNumberFormat="1" applyFont="1" applyFill="1" applyAlignment="1">
      <alignment horizontal="center" vertical="top" wrapText="1"/>
    </xf>
    <xf numFmtId="173" fontId="6" fillId="56" borderId="0" xfId="0" applyNumberFormat="1" applyFont="1" applyFill="1" applyAlignment="1">
      <alignment horizontal="center" vertical="top" wrapText="1"/>
    </xf>
    <xf numFmtId="0" fontId="6" fillId="56" borderId="0" xfId="0" applyFont="1" applyFill="1" applyAlignment="1">
      <alignment horizontal="left" vertical="top" wrapText="1"/>
    </xf>
    <xf numFmtId="0" fontId="6" fillId="56" borderId="19" xfId="119" applyFont="1" applyFill="1" applyBorder="1" applyAlignment="1">
      <alignment horizontal="center" vertical="center" wrapText="1"/>
      <protection/>
    </xf>
    <xf numFmtId="0" fontId="6" fillId="56" borderId="36" xfId="119" applyFont="1" applyFill="1" applyBorder="1" applyAlignment="1">
      <alignment horizontal="center" vertical="center" wrapText="1"/>
      <protection/>
    </xf>
    <xf numFmtId="0" fontId="6" fillId="56" borderId="38" xfId="119" applyFont="1" applyFill="1" applyBorder="1" applyAlignment="1">
      <alignment horizontal="center" vertical="center" wrapText="1"/>
      <protection/>
    </xf>
    <xf numFmtId="49" fontId="6" fillId="56" borderId="38" xfId="119" applyNumberFormat="1" applyFont="1" applyFill="1" applyBorder="1" applyAlignment="1">
      <alignment horizontal="center" vertical="center" wrapText="1"/>
      <protection/>
    </xf>
    <xf numFmtId="173" fontId="6" fillId="56" borderId="63" xfId="119" applyNumberFormat="1" applyFont="1" applyFill="1" applyBorder="1" applyAlignment="1">
      <alignment horizontal="center" vertical="center" wrapText="1"/>
      <protection/>
    </xf>
    <xf numFmtId="173" fontId="6" fillId="56" borderId="40" xfId="119" applyNumberFormat="1" applyFont="1" applyFill="1" applyBorder="1" applyAlignment="1">
      <alignment horizontal="center" vertical="center" wrapText="1"/>
      <protection/>
    </xf>
    <xf numFmtId="0" fontId="6" fillId="56" borderId="19" xfId="119" applyFont="1" applyFill="1" applyBorder="1" applyAlignment="1">
      <alignment horizontal="center" vertical="center"/>
      <protection/>
    </xf>
    <xf numFmtId="0" fontId="6" fillId="56" borderId="38" xfId="119" applyFont="1" applyFill="1" applyBorder="1" applyAlignment="1">
      <alignment horizontal="center" vertical="center"/>
      <protection/>
    </xf>
    <xf numFmtId="3" fontId="6" fillId="56" borderId="31" xfId="119" applyNumberFormat="1" applyFont="1" applyFill="1" applyBorder="1" applyAlignment="1">
      <alignment horizontal="center" vertical="center" wrapText="1"/>
      <protection/>
    </xf>
    <xf numFmtId="3" fontId="6" fillId="56" borderId="38" xfId="119" applyNumberFormat="1" applyFont="1" applyFill="1" applyBorder="1" applyAlignment="1">
      <alignment horizontal="center" vertical="center" wrapText="1"/>
      <protection/>
    </xf>
    <xf numFmtId="3" fontId="6" fillId="56" borderId="64" xfId="119" applyNumberFormat="1" applyFont="1" applyFill="1" applyBorder="1" applyAlignment="1">
      <alignment horizontal="center" vertical="center" wrapText="1"/>
      <protection/>
    </xf>
    <xf numFmtId="0" fontId="6" fillId="56" borderId="25" xfId="102" applyFont="1" applyFill="1" applyBorder="1" applyAlignment="1">
      <alignment horizontal="center" vertical="center"/>
      <protection/>
    </xf>
    <xf numFmtId="173" fontId="6" fillId="56" borderId="33" xfId="102" applyNumberFormat="1" applyFont="1" applyFill="1" applyBorder="1" applyAlignment="1">
      <alignment horizontal="center" vertical="center" wrapText="1"/>
      <protection/>
    </xf>
    <xf numFmtId="173" fontId="6" fillId="56" borderId="28" xfId="102" applyNumberFormat="1" applyFont="1" applyFill="1" applyBorder="1" applyAlignment="1">
      <alignment horizontal="center" vertical="center" wrapText="1"/>
      <protection/>
    </xf>
    <xf numFmtId="173" fontId="6" fillId="56" borderId="65" xfId="102" applyNumberFormat="1" applyFont="1" applyFill="1" applyBorder="1" applyAlignment="1">
      <alignment horizontal="center" vertical="center" wrapText="1"/>
      <protection/>
    </xf>
    <xf numFmtId="173" fontId="6" fillId="56" borderId="44" xfId="102" applyNumberFormat="1" applyFont="1" applyFill="1" applyBorder="1" applyAlignment="1">
      <alignment horizontal="center" vertical="center" wrapText="1"/>
      <protection/>
    </xf>
    <xf numFmtId="173" fontId="7" fillId="56" borderId="32" xfId="0" applyNumberFormat="1" applyFont="1" applyFill="1" applyBorder="1" applyAlignment="1">
      <alignment horizontal="center" vertical="center" wrapText="1"/>
    </xf>
    <xf numFmtId="173" fontId="6" fillId="56" borderId="33" xfId="0" applyNumberFormat="1" applyFont="1" applyFill="1" applyBorder="1" applyAlignment="1">
      <alignment horizontal="center" vertical="center" wrapText="1"/>
    </xf>
    <xf numFmtId="173" fontId="6" fillId="56" borderId="44" xfId="0" applyNumberFormat="1" applyFont="1" applyFill="1" applyBorder="1" applyAlignment="1">
      <alignment horizontal="center" vertical="center" wrapText="1"/>
    </xf>
    <xf numFmtId="173" fontId="6" fillId="56" borderId="28" xfId="0" applyNumberFormat="1" applyFont="1" applyFill="1" applyBorder="1" applyAlignment="1">
      <alignment horizontal="center" vertical="center" wrapText="1"/>
    </xf>
    <xf numFmtId="173" fontId="6" fillId="56" borderId="65" xfId="0" applyNumberFormat="1" applyFont="1" applyFill="1" applyBorder="1" applyAlignment="1">
      <alignment horizontal="center" vertical="center" wrapText="1"/>
    </xf>
    <xf numFmtId="173" fontId="6" fillId="56" borderId="33" xfId="0" applyNumberFormat="1" applyFont="1" applyFill="1" applyBorder="1" applyAlignment="1">
      <alignment horizontal="center" vertical="center"/>
    </xf>
    <xf numFmtId="173" fontId="6" fillId="56" borderId="28" xfId="0" applyNumberFormat="1" applyFont="1" applyFill="1" applyBorder="1" applyAlignment="1">
      <alignment horizontal="center" vertical="center"/>
    </xf>
    <xf numFmtId="173" fontId="6" fillId="56" borderId="65" xfId="0" applyNumberFormat="1" applyFont="1" applyFill="1" applyBorder="1" applyAlignment="1">
      <alignment horizontal="center" vertical="center"/>
    </xf>
    <xf numFmtId="173" fontId="6" fillId="56" borderId="44" xfId="0" applyNumberFormat="1" applyFont="1" applyFill="1" applyBorder="1" applyAlignment="1">
      <alignment horizontal="center" vertical="center"/>
    </xf>
    <xf numFmtId="173" fontId="6" fillId="56" borderId="33" xfId="139" applyNumberFormat="1" applyFont="1" applyFill="1" applyBorder="1" applyAlignment="1">
      <alignment horizontal="center" vertical="center" wrapText="1"/>
    </xf>
    <xf numFmtId="173" fontId="6" fillId="56" borderId="44" xfId="139" applyNumberFormat="1" applyFont="1" applyFill="1" applyBorder="1" applyAlignment="1">
      <alignment horizontal="center" vertical="center" wrapText="1"/>
    </xf>
    <xf numFmtId="173" fontId="6" fillId="56" borderId="28" xfId="139" applyNumberFormat="1" applyFont="1" applyFill="1" applyBorder="1" applyAlignment="1">
      <alignment horizontal="center" vertical="center" wrapText="1"/>
    </xf>
    <xf numFmtId="173" fontId="6" fillId="56" borderId="65" xfId="139" applyNumberFormat="1" applyFont="1" applyFill="1" applyBorder="1" applyAlignment="1">
      <alignment horizontal="center" vertical="center" wrapText="1"/>
    </xf>
    <xf numFmtId="173" fontId="6" fillId="56" borderId="33" xfId="123" applyNumberFormat="1" applyFont="1" applyFill="1" applyBorder="1" applyAlignment="1">
      <alignment horizontal="center" vertical="center" wrapText="1"/>
      <protection/>
    </xf>
    <xf numFmtId="173" fontId="6" fillId="56" borderId="44" xfId="123" applyNumberFormat="1" applyFont="1" applyFill="1" applyBorder="1" applyAlignment="1">
      <alignment horizontal="center" vertical="center" wrapText="1"/>
      <protection/>
    </xf>
    <xf numFmtId="173" fontId="6" fillId="56" borderId="28" xfId="123" applyNumberFormat="1" applyFont="1" applyFill="1" applyBorder="1" applyAlignment="1">
      <alignment horizontal="center" vertical="center" wrapText="1"/>
      <protection/>
    </xf>
    <xf numFmtId="173" fontId="6" fillId="56" borderId="65" xfId="123" applyNumberFormat="1" applyFont="1" applyFill="1" applyBorder="1" applyAlignment="1">
      <alignment horizontal="center" vertical="center" wrapText="1"/>
      <protection/>
    </xf>
    <xf numFmtId="173" fontId="6" fillId="56" borderId="28" xfId="141" applyNumberFormat="1" applyFont="1" applyFill="1" applyBorder="1" applyAlignment="1">
      <alignment horizontal="center" vertical="center" wrapText="1"/>
    </xf>
    <xf numFmtId="173" fontId="6" fillId="56" borderId="65" xfId="141" applyNumberFormat="1" applyFont="1" applyFill="1" applyBorder="1" applyAlignment="1">
      <alignment horizontal="center" vertical="center" wrapText="1"/>
    </xf>
    <xf numFmtId="0" fontId="6" fillId="56" borderId="39" xfId="102" applyFont="1" applyFill="1" applyBorder="1" applyAlignment="1">
      <alignment horizontal="left" vertical="center" wrapText="1"/>
      <protection/>
    </xf>
    <xf numFmtId="49" fontId="6" fillId="56" borderId="37" xfId="102" applyNumberFormat="1" applyFont="1" applyFill="1" applyBorder="1" applyAlignment="1">
      <alignment horizontal="center" vertical="center"/>
      <protection/>
    </xf>
    <xf numFmtId="49" fontId="6" fillId="56" borderId="37" xfId="102" applyNumberFormat="1" applyFont="1" applyFill="1" applyBorder="1" applyAlignment="1">
      <alignment horizontal="center" vertical="center" wrapText="1"/>
      <protection/>
    </xf>
    <xf numFmtId="173" fontId="6" fillId="56" borderId="35" xfId="102" applyNumberFormat="1" applyFont="1" applyFill="1" applyBorder="1" applyAlignment="1">
      <alignment horizontal="center" vertical="center" wrapText="1"/>
      <protection/>
    </xf>
    <xf numFmtId="173" fontId="6" fillId="56" borderId="37" xfId="0" applyNumberFormat="1" applyFont="1" applyFill="1" applyBorder="1" applyAlignment="1">
      <alignment horizontal="center" vertical="center" wrapText="1"/>
    </xf>
    <xf numFmtId="173" fontId="6" fillId="56" borderId="66" xfId="0" applyNumberFormat="1" applyFont="1" applyFill="1" applyBorder="1" applyAlignment="1">
      <alignment horizontal="center" vertical="center" wrapText="1"/>
    </xf>
    <xf numFmtId="173" fontId="6" fillId="56" borderId="20" xfId="0" applyNumberFormat="1" applyFont="1" applyFill="1" applyBorder="1" applyAlignment="1">
      <alignment horizontal="center" vertical="center" wrapText="1"/>
    </xf>
    <xf numFmtId="173" fontId="6" fillId="56" borderId="22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left"/>
    </xf>
    <xf numFmtId="0" fontId="5" fillId="56" borderId="0" xfId="0" applyFont="1" applyFill="1" applyBorder="1" applyAlignment="1">
      <alignment/>
    </xf>
    <xf numFmtId="0" fontId="3" fillId="56" borderId="0" xfId="0" applyFont="1" applyFill="1" applyAlignment="1">
      <alignment horizontal="left"/>
    </xf>
    <xf numFmtId="185" fontId="6" fillId="56" borderId="0" xfId="0" applyNumberFormat="1" applyFont="1" applyFill="1" applyAlignment="1">
      <alignment horizontal="right"/>
    </xf>
    <xf numFmtId="0" fontId="85" fillId="56" borderId="30" xfId="119" applyFont="1" applyFill="1" applyBorder="1" applyAlignment="1">
      <alignment horizontal="center" vertical="center" wrapText="1"/>
      <protection/>
    </xf>
    <xf numFmtId="0" fontId="85" fillId="56" borderId="38" xfId="119" applyFont="1" applyFill="1" applyBorder="1" applyAlignment="1">
      <alignment horizontal="center" vertical="center" wrapText="1"/>
      <protection/>
    </xf>
    <xf numFmtId="49" fontId="85" fillId="56" borderId="38" xfId="119" applyNumberFormat="1" applyFont="1" applyFill="1" applyBorder="1" applyAlignment="1">
      <alignment horizontal="center" vertical="center" wrapText="1"/>
      <protection/>
    </xf>
    <xf numFmtId="185" fontId="85" fillId="56" borderId="40" xfId="119" applyNumberFormat="1" applyFont="1" applyFill="1" applyBorder="1" applyAlignment="1">
      <alignment horizontal="center" vertical="center" wrapText="1"/>
      <protection/>
    </xf>
    <xf numFmtId="0" fontId="85" fillId="56" borderId="30" xfId="119" applyFont="1" applyFill="1" applyBorder="1" applyAlignment="1">
      <alignment horizontal="center" vertical="center"/>
      <protection/>
    </xf>
    <xf numFmtId="3" fontId="85" fillId="56" borderId="38" xfId="119" applyNumberFormat="1" applyFont="1" applyFill="1" applyBorder="1" applyAlignment="1">
      <alignment horizontal="center" vertical="center" wrapText="1"/>
      <protection/>
    </xf>
    <xf numFmtId="3" fontId="85" fillId="56" borderId="40" xfId="119" applyNumberFormat="1" applyFont="1" applyFill="1" applyBorder="1" applyAlignment="1">
      <alignment horizontal="center" vertical="center" wrapText="1"/>
      <protection/>
    </xf>
    <xf numFmtId="173" fontId="85" fillId="56" borderId="28" xfId="122" applyNumberFormat="1" applyFont="1" applyFill="1" applyBorder="1" applyAlignment="1">
      <alignment horizontal="center" vertical="center" wrapText="1"/>
      <protection/>
    </xf>
    <xf numFmtId="173" fontId="85" fillId="56" borderId="44" xfId="122" applyNumberFormat="1" applyFont="1" applyFill="1" applyBorder="1" applyAlignment="1">
      <alignment horizontal="center" vertical="center" wrapText="1"/>
      <protection/>
    </xf>
    <xf numFmtId="173" fontId="6" fillId="56" borderId="0" xfId="0" applyNumberFormat="1" applyFont="1" applyFill="1" applyAlignment="1">
      <alignment/>
    </xf>
    <xf numFmtId="173" fontId="85" fillId="56" borderId="28" xfId="0" applyNumberFormat="1" applyFont="1" applyFill="1" applyBorder="1" applyAlignment="1">
      <alignment horizontal="center" vertical="center" wrapText="1"/>
    </xf>
    <xf numFmtId="173" fontId="85" fillId="56" borderId="44" xfId="0" applyNumberFormat="1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/>
    </xf>
    <xf numFmtId="173" fontId="85" fillId="56" borderId="28" xfId="102" applyNumberFormat="1" applyFont="1" applyFill="1" applyBorder="1" applyAlignment="1">
      <alignment horizontal="center" vertical="center" wrapText="1"/>
      <protection/>
    </xf>
    <xf numFmtId="173" fontId="85" fillId="56" borderId="44" xfId="102" applyNumberFormat="1" applyFont="1" applyFill="1" applyBorder="1" applyAlignment="1">
      <alignment horizontal="center" vertical="center" wrapText="1"/>
      <protection/>
    </xf>
    <xf numFmtId="173" fontId="85" fillId="56" borderId="28" xfId="139" applyNumberFormat="1" applyFont="1" applyFill="1" applyBorder="1" applyAlignment="1">
      <alignment horizontal="center" vertical="center" wrapText="1"/>
    </xf>
    <xf numFmtId="173" fontId="85" fillId="56" borderId="44" xfId="139" applyNumberFormat="1" applyFont="1" applyFill="1" applyBorder="1" applyAlignment="1">
      <alignment horizontal="center" vertical="center" wrapText="1"/>
    </xf>
    <xf numFmtId="173" fontId="85" fillId="56" borderId="28" xfId="0" applyNumberFormat="1" applyFont="1" applyFill="1" applyBorder="1" applyAlignment="1">
      <alignment horizontal="center" vertical="center"/>
    </xf>
    <xf numFmtId="173" fontId="85" fillId="56" borderId="44" xfId="0" applyNumberFormat="1" applyFont="1" applyFill="1" applyBorder="1" applyAlignment="1">
      <alignment horizontal="center" vertical="center"/>
    </xf>
    <xf numFmtId="0" fontId="0" fillId="56" borderId="28" xfId="0" applyFill="1" applyBorder="1" applyAlignment="1">
      <alignment/>
    </xf>
    <xf numFmtId="173" fontId="85" fillId="56" borderId="37" xfId="139" applyNumberFormat="1" applyFont="1" applyFill="1" applyBorder="1" applyAlignment="1">
      <alignment horizontal="center" vertical="center" wrapText="1"/>
    </xf>
    <xf numFmtId="0" fontId="10" fillId="56" borderId="0" xfId="0" applyFont="1" applyFill="1" applyAlignment="1">
      <alignment wrapText="1"/>
    </xf>
    <xf numFmtId="0" fontId="80" fillId="0" borderId="0" xfId="0" applyFont="1" applyAlignment="1">
      <alignment horizontal="right"/>
    </xf>
    <xf numFmtId="0" fontId="10" fillId="56" borderId="0" xfId="0" applyFont="1" applyFill="1" applyAlignment="1">
      <alignment/>
    </xf>
    <xf numFmtId="172" fontId="10" fillId="56" borderId="0" xfId="0" applyNumberFormat="1" applyFont="1" applyFill="1" applyAlignment="1">
      <alignment/>
    </xf>
    <xf numFmtId="0" fontId="10" fillId="56" borderId="0" xfId="0" applyFont="1" applyFill="1" applyAlignment="1">
      <alignment horizontal="center" vertical="center" wrapText="1"/>
    </xf>
    <xf numFmtId="0" fontId="16" fillId="56" borderId="0" xfId="0" applyFont="1" applyFill="1" applyBorder="1" applyAlignment="1">
      <alignment/>
    </xf>
    <xf numFmtId="0" fontId="16" fillId="56" borderId="0" xfId="0" applyFont="1" applyFill="1" applyAlignment="1">
      <alignment/>
    </xf>
    <xf numFmtId="0" fontId="16" fillId="56" borderId="0" xfId="0" applyFont="1" applyFill="1" applyAlignment="1">
      <alignment horizontal="center" vertical="center" wrapText="1"/>
    </xf>
    <xf numFmtId="172" fontId="10" fillId="56" borderId="67" xfId="0" applyNumberFormat="1" applyFont="1" applyFill="1" applyBorder="1" applyAlignment="1">
      <alignment horizontal="center" vertical="center"/>
    </xf>
    <xf numFmtId="172" fontId="10" fillId="56" borderId="28" xfId="0" applyNumberFormat="1" applyFont="1" applyFill="1" applyBorder="1" applyAlignment="1">
      <alignment horizontal="center" vertical="center"/>
    </xf>
    <xf numFmtId="49" fontId="10" fillId="56" borderId="28" xfId="0" applyNumberFormat="1" applyFont="1" applyFill="1" applyBorder="1" applyAlignment="1">
      <alignment horizontal="center" vertical="center"/>
    </xf>
    <xf numFmtId="1" fontId="10" fillId="56" borderId="28" xfId="0" applyNumberFormat="1" applyFont="1" applyFill="1" applyBorder="1" applyAlignment="1">
      <alignment horizontal="center" vertical="center"/>
    </xf>
    <xf numFmtId="1" fontId="10" fillId="56" borderId="33" xfId="0" applyNumberFormat="1" applyFont="1" applyFill="1" applyBorder="1" applyAlignment="1">
      <alignment horizontal="center" vertical="center"/>
    </xf>
    <xf numFmtId="172" fontId="10" fillId="56" borderId="68" xfId="0" applyNumberFormat="1" applyFont="1" applyFill="1" applyBorder="1" applyAlignment="1">
      <alignment horizontal="center" vertical="center"/>
    </xf>
    <xf numFmtId="172" fontId="10" fillId="56" borderId="69" xfId="0" applyNumberFormat="1" applyFont="1" applyFill="1" applyBorder="1" applyAlignment="1">
      <alignment horizontal="center" vertical="center" wrapText="1"/>
    </xf>
    <xf numFmtId="172" fontId="10" fillId="56" borderId="0" xfId="0" applyNumberFormat="1" applyFont="1" applyFill="1" applyAlignment="1">
      <alignment wrapText="1"/>
    </xf>
    <xf numFmtId="0" fontId="3" fillId="0" borderId="64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73" fontId="7" fillId="56" borderId="70" xfId="0" applyNumberFormat="1" applyFont="1" applyFill="1" applyBorder="1" applyAlignment="1">
      <alignment horizontal="center" vertical="center" wrapText="1"/>
    </xf>
    <xf numFmtId="173" fontId="86" fillId="56" borderId="3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71" xfId="0" applyFont="1" applyBorder="1" applyAlignment="1">
      <alignment/>
    </xf>
    <xf numFmtId="172" fontId="5" fillId="0" borderId="19" xfId="0" applyNumberFormat="1" applyFont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0" fontId="9" fillId="0" borderId="72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73" fontId="85" fillId="56" borderId="45" xfId="139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vertical="top" wrapText="1"/>
    </xf>
    <xf numFmtId="0" fontId="6" fillId="56" borderId="73" xfId="102" applyFont="1" applyFill="1" applyBorder="1" applyAlignment="1">
      <alignment horizontal="left" vertical="center" wrapText="1"/>
      <protection/>
    </xf>
    <xf numFmtId="49" fontId="6" fillId="56" borderId="28" xfId="102" applyNumberFormat="1" applyFont="1" applyFill="1" applyBorder="1" applyAlignment="1">
      <alignment horizontal="center" vertical="center"/>
      <protection/>
    </xf>
    <xf numFmtId="49" fontId="6" fillId="56" borderId="28" xfId="102" applyNumberFormat="1" applyFont="1" applyFill="1" applyBorder="1" applyAlignment="1">
      <alignment horizontal="center" vertical="center" wrapText="1"/>
      <protection/>
    </xf>
    <xf numFmtId="2" fontId="6" fillId="56" borderId="73" xfId="0" applyNumberFormat="1" applyFont="1" applyFill="1" applyBorder="1" applyAlignment="1">
      <alignment vertical="top" wrapText="1"/>
    </xf>
    <xf numFmtId="0" fontId="85" fillId="56" borderId="28" xfId="102" applyFont="1" applyFill="1" applyBorder="1" applyAlignment="1">
      <alignment horizontal="left" vertical="center" wrapText="1"/>
      <protection/>
    </xf>
    <xf numFmtId="0" fontId="6" fillId="56" borderId="29" xfId="102" applyFont="1" applyFill="1" applyBorder="1" applyAlignment="1">
      <alignment horizontal="left" vertical="center" wrapText="1"/>
      <protection/>
    </xf>
    <xf numFmtId="0" fontId="7" fillId="56" borderId="21" xfId="0" applyFont="1" applyFill="1" applyBorder="1" applyAlignment="1">
      <alignment horizontal="left" vertical="top" wrapText="1"/>
    </xf>
    <xf numFmtId="0" fontId="7" fillId="56" borderId="27" xfId="0" applyFont="1" applyFill="1" applyBorder="1" applyAlignment="1">
      <alignment horizontal="center" vertical="center"/>
    </xf>
    <xf numFmtId="49" fontId="7" fillId="56" borderId="27" xfId="0" applyNumberFormat="1" applyFont="1" applyFill="1" applyBorder="1" applyAlignment="1">
      <alignment horizontal="center" vertical="center" wrapText="1"/>
    </xf>
    <xf numFmtId="0" fontId="6" fillId="56" borderId="29" xfId="0" applyFont="1" applyFill="1" applyBorder="1" applyAlignment="1">
      <alignment horizontal="left" vertical="top" wrapText="1"/>
    </xf>
    <xf numFmtId="0" fontId="6" fillId="56" borderId="28" xfId="0" applyFont="1" applyFill="1" applyBorder="1" applyAlignment="1">
      <alignment horizontal="center" vertical="center"/>
    </xf>
    <xf numFmtId="49" fontId="6" fillId="56" borderId="28" xfId="0" applyNumberFormat="1" applyFont="1" applyFill="1" applyBorder="1" applyAlignment="1">
      <alignment horizontal="center" vertical="center" wrapText="1"/>
    </xf>
    <xf numFmtId="2" fontId="6" fillId="56" borderId="29" xfId="0" applyNumberFormat="1" applyFont="1" applyFill="1" applyBorder="1" applyAlignment="1">
      <alignment vertical="top" wrapText="1"/>
    </xf>
    <xf numFmtId="49" fontId="38" fillId="56" borderId="28" xfId="0" applyNumberFormat="1" applyFont="1" applyFill="1" applyBorder="1" applyAlignment="1">
      <alignment horizontal="center" vertical="center" wrapText="1"/>
    </xf>
    <xf numFmtId="0" fontId="6" fillId="56" borderId="73" xfId="0" applyFont="1" applyFill="1" applyBorder="1" applyAlignment="1">
      <alignment horizontal="left" vertical="top" wrapText="1"/>
    </xf>
    <xf numFmtId="49" fontId="7" fillId="56" borderId="28" xfId="0" applyNumberFormat="1" applyFont="1" applyFill="1" applyBorder="1" applyAlignment="1">
      <alignment horizontal="center" vertical="center" wrapText="1"/>
    </xf>
    <xf numFmtId="49" fontId="6" fillId="56" borderId="28" xfId="123" applyNumberFormat="1" applyFont="1" applyFill="1" applyBorder="1" applyAlignment="1">
      <alignment horizontal="center" vertical="center" wrapText="1"/>
      <protection/>
    </xf>
    <xf numFmtId="0" fontId="6" fillId="56" borderId="29" xfId="0" applyFont="1" applyFill="1" applyBorder="1" applyAlignment="1">
      <alignment wrapText="1"/>
    </xf>
    <xf numFmtId="0" fontId="6" fillId="56" borderId="34" xfId="0" applyFont="1" applyFill="1" applyBorder="1" applyAlignment="1">
      <alignment wrapText="1"/>
    </xf>
    <xf numFmtId="0" fontId="6" fillId="56" borderId="37" xfId="0" applyFont="1" applyFill="1" applyBorder="1" applyAlignment="1">
      <alignment horizontal="center" vertical="center"/>
    </xf>
    <xf numFmtId="49" fontId="6" fillId="56" borderId="37" xfId="0" applyNumberFormat="1" applyFont="1" applyFill="1" applyBorder="1" applyAlignment="1">
      <alignment horizontal="center" vertical="center" wrapText="1"/>
    </xf>
    <xf numFmtId="173" fontId="6" fillId="56" borderId="35" xfId="0" applyNumberFormat="1" applyFont="1" applyFill="1" applyBorder="1" applyAlignment="1">
      <alignment horizontal="center" vertical="center" wrapText="1"/>
    </xf>
    <xf numFmtId="0" fontId="6" fillId="56" borderId="74" xfId="102" applyFont="1" applyFill="1" applyBorder="1" applyAlignment="1">
      <alignment horizontal="left" vertical="center" wrapText="1"/>
      <protection/>
    </xf>
    <xf numFmtId="49" fontId="6" fillId="56" borderId="27" xfId="102" applyNumberFormat="1" applyFont="1" applyFill="1" applyBorder="1" applyAlignment="1">
      <alignment horizontal="center" vertical="center"/>
      <protection/>
    </xf>
    <xf numFmtId="49" fontId="6" fillId="56" borderId="27" xfId="102" applyNumberFormat="1" applyFont="1" applyFill="1" applyBorder="1" applyAlignment="1">
      <alignment horizontal="center" vertical="center" wrapText="1"/>
      <protection/>
    </xf>
    <xf numFmtId="173" fontId="6" fillId="56" borderId="32" xfId="102" applyNumberFormat="1" applyFont="1" applyFill="1" applyBorder="1" applyAlignment="1">
      <alignment horizontal="center" vertical="center" wrapText="1"/>
      <protection/>
    </xf>
    <xf numFmtId="0" fontId="6" fillId="56" borderId="73" xfId="111" applyFont="1" applyFill="1" applyBorder="1" applyAlignment="1">
      <alignment vertical="justify"/>
      <protection/>
    </xf>
    <xf numFmtId="0" fontId="6" fillId="56" borderId="73" xfId="102" applyFont="1" applyFill="1" applyBorder="1" applyAlignment="1" quotePrefix="1">
      <alignment horizontal="left" vertical="center" wrapText="1"/>
      <protection/>
    </xf>
    <xf numFmtId="0" fontId="6" fillId="56" borderId="73" xfId="122" applyFont="1" applyFill="1" applyBorder="1" applyAlignment="1">
      <alignment vertical="center" wrapText="1"/>
      <protection/>
    </xf>
    <xf numFmtId="0" fontId="85" fillId="56" borderId="73" xfId="0" applyFont="1" applyFill="1" applyBorder="1" applyAlignment="1">
      <alignment vertical="top" wrapText="1"/>
    </xf>
    <xf numFmtId="0" fontId="6" fillId="56" borderId="73" xfId="0" applyFont="1" applyFill="1" applyBorder="1" applyAlignment="1">
      <alignment vertical="center" wrapText="1"/>
    </xf>
    <xf numFmtId="0" fontId="6" fillId="56" borderId="73" xfId="0" applyFont="1" applyFill="1" applyBorder="1" applyAlignment="1" quotePrefix="1">
      <alignment wrapText="1"/>
    </xf>
    <xf numFmtId="0" fontId="6" fillId="56" borderId="73" xfId="0" applyFont="1" applyFill="1" applyBorder="1" applyAlignment="1">
      <alignment wrapText="1"/>
    </xf>
    <xf numFmtId="0" fontId="85" fillId="56" borderId="28" xfId="0" applyFont="1" applyFill="1" applyBorder="1" applyAlignment="1">
      <alignment wrapText="1"/>
    </xf>
    <xf numFmtId="0" fontId="6" fillId="56" borderId="73" xfId="0" applyFont="1" applyFill="1" applyBorder="1" applyAlignment="1">
      <alignment/>
    </xf>
    <xf numFmtId="0" fontId="6" fillId="56" borderId="73" xfId="123" applyFont="1" applyFill="1" applyBorder="1" applyAlignment="1">
      <alignment horizontal="left" vertical="center" wrapText="1"/>
      <protection/>
    </xf>
    <xf numFmtId="0" fontId="6" fillId="56" borderId="73" xfId="122" applyFont="1" applyFill="1" applyBorder="1" applyAlignment="1">
      <alignment horizontal="left" vertical="center" wrapText="1"/>
      <protection/>
    </xf>
    <xf numFmtId="0" fontId="6" fillId="56" borderId="73" xfId="0" applyFont="1" applyFill="1" applyBorder="1" applyAlignment="1">
      <alignment horizontal="left" vertical="center" wrapText="1"/>
    </xf>
    <xf numFmtId="0" fontId="6" fillId="56" borderId="73" xfId="0" applyFont="1" applyFill="1" applyBorder="1" applyAlignment="1">
      <alignment vertical="justify"/>
    </xf>
    <xf numFmtId="0" fontId="6" fillId="56" borderId="73" xfId="0" applyFont="1" applyFill="1" applyBorder="1" applyAlignment="1">
      <alignment vertical="top" wrapText="1"/>
    </xf>
    <xf numFmtId="0" fontId="6" fillId="56" borderId="73" xfId="0" applyFont="1" applyFill="1" applyBorder="1" applyAlignment="1" quotePrefix="1">
      <alignment vertical="justify"/>
    </xf>
    <xf numFmtId="49" fontId="6" fillId="56" borderId="28" xfId="0" applyNumberFormat="1" applyFont="1" applyFill="1" applyBorder="1" applyAlignment="1">
      <alignment horizontal="center" vertical="center"/>
    </xf>
    <xf numFmtId="49" fontId="6" fillId="56" borderId="28" xfId="123" applyNumberFormat="1" applyFont="1" applyFill="1" applyBorder="1" applyAlignment="1">
      <alignment horizontal="center" vertical="center"/>
      <protection/>
    </xf>
    <xf numFmtId="0" fontId="6" fillId="56" borderId="73" xfId="123" applyFont="1" applyFill="1" applyBorder="1" applyAlignment="1">
      <alignment vertical="center" wrapText="1"/>
      <protection/>
    </xf>
    <xf numFmtId="0" fontId="6" fillId="56" borderId="73" xfId="123" applyFont="1" applyFill="1" applyBorder="1" applyAlignment="1" quotePrefix="1">
      <alignment vertical="center" wrapText="1"/>
      <protection/>
    </xf>
    <xf numFmtId="2" fontId="6" fillId="56" borderId="73" xfId="111" applyNumberFormat="1" applyFont="1" applyFill="1" applyBorder="1" applyAlignment="1">
      <alignment vertical="top" wrapText="1"/>
      <protection/>
    </xf>
    <xf numFmtId="49" fontId="6" fillId="56" borderId="28" xfId="123" applyNumberFormat="1" applyFont="1" applyFill="1" applyBorder="1" applyAlignment="1">
      <alignment horizontal="center" vertical="top" wrapText="1"/>
      <protection/>
    </xf>
    <xf numFmtId="173" fontId="6" fillId="56" borderId="33" xfId="141" applyNumberFormat="1" applyFont="1" applyFill="1" applyBorder="1" applyAlignment="1">
      <alignment horizontal="center" vertical="center" wrapText="1"/>
    </xf>
    <xf numFmtId="49" fontId="6" fillId="56" borderId="28" xfId="111" applyNumberFormat="1" applyFont="1" applyFill="1" applyBorder="1" applyAlignment="1">
      <alignment horizontal="center" vertical="center" wrapText="1"/>
      <protection/>
    </xf>
    <xf numFmtId="0" fontId="6" fillId="56" borderId="73" xfId="123" applyFont="1" applyFill="1" applyBorder="1" applyAlignment="1">
      <alignment horizontal="left" vertical="top" wrapText="1"/>
      <protection/>
    </xf>
    <xf numFmtId="49" fontId="7" fillId="56" borderId="28" xfId="122" applyNumberFormat="1" applyFont="1" applyFill="1" applyBorder="1" applyAlignment="1">
      <alignment horizontal="center" vertical="center" wrapText="1"/>
      <protection/>
    </xf>
    <xf numFmtId="173" fontId="6" fillId="56" borderId="33" xfId="122" applyNumberFormat="1" applyFont="1" applyFill="1" applyBorder="1" applyAlignment="1">
      <alignment horizontal="center" vertical="center" wrapText="1"/>
      <protection/>
    </xf>
    <xf numFmtId="2" fontId="0" fillId="56" borderId="0" xfId="0" applyNumberFormat="1" applyFill="1" applyAlignment="1">
      <alignment/>
    </xf>
    <xf numFmtId="172" fontId="0" fillId="56" borderId="0" xfId="0" applyNumberFormat="1" applyFill="1" applyAlignment="1">
      <alignment/>
    </xf>
    <xf numFmtId="172" fontId="6" fillId="56" borderId="0" xfId="0" applyNumberFormat="1" applyFont="1" applyFill="1" applyAlignment="1">
      <alignment/>
    </xf>
    <xf numFmtId="192" fontId="0" fillId="56" borderId="0" xfId="0" applyNumberFormat="1" applyFill="1" applyAlignment="1">
      <alignment/>
    </xf>
    <xf numFmtId="173" fontId="7" fillId="56" borderId="71" xfId="0" applyNumberFormat="1" applyFont="1" applyFill="1" applyBorder="1" applyAlignment="1">
      <alignment horizontal="center" vertical="center" wrapText="1"/>
    </xf>
    <xf numFmtId="176" fontId="0" fillId="56" borderId="0" xfId="0" applyNumberFormat="1" applyFill="1" applyAlignment="1">
      <alignment/>
    </xf>
    <xf numFmtId="0" fontId="85" fillId="56" borderId="21" xfId="102" applyFont="1" applyFill="1" applyBorder="1" applyAlignment="1">
      <alignment horizontal="center" vertical="center"/>
      <protection/>
    </xf>
    <xf numFmtId="0" fontId="85" fillId="56" borderId="28" xfId="122" applyFont="1" applyFill="1" applyBorder="1" applyAlignment="1">
      <alignment horizontal="left" vertical="center" wrapText="1"/>
      <protection/>
    </xf>
    <xf numFmtId="49" fontId="85" fillId="56" borderId="28" xfId="122" applyNumberFormat="1" applyFont="1" applyFill="1" applyBorder="1" applyAlignment="1">
      <alignment horizontal="center" vertical="center" wrapText="1"/>
      <protection/>
    </xf>
    <xf numFmtId="49" fontId="85" fillId="56" borderId="28" xfId="102" applyNumberFormat="1" applyFont="1" applyFill="1" applyBorder="1" applyAlignment="1">
      <alignment horizontal="center" vertical="center" wrapText="1"/>
      <protection/>
    </xf>
    <xf numFmtId="0" fontId="85" fillId="56" borderId="28" xfId="122" applyFont="1" applyFill="1" applyBorder="1" applyAlignment="1">
      <alignment vertical="center" wrapText="1"/>
      <protection/>
    </xf>
    <xf numFmtId="0" fontId="85" fillId="56" borderId="28" xfId="122" applyFont="1" applyFill="1" applyBorder="1" applyAlignment="1" quotePrefix="1">
      <alignment vertical="center" wrapText="1"/>
      <protection/>
    </xf>
    <xf numFmtId="2" fontId="85" fillId="56" borderId="28" xfId="0" applyNumberFormat="1" applyFont="1" applyFill="1" applyBorder="1" applyAlignment="1">
      <alignment vertical="top" wrapText="1"/>
    </xf>
    <xf numFmtId="0" fontId="85" fillId="56" borderId="28" xfId="0" applyFont="1" applyFill="1" applyBorder="1" applyAlignment="1">
      <alignment/>
    </xf>
    <xf numFmtId="0" fontId="85" fillId="56" borderId="28" xfId="0" applyFont="1" applyFill="1" applyBorder="1" applyAlignment="1">
      <alignment horizontal="left" vertical="top" wrapText="1"/>
    </xf>
    <xf numFmtId="49" fontId="85" fillId="56" borderId="28" xfId="0" applyNumberFormat="1" applyFont="1" applyFill="1" applyBorder="1" applyAlignment="1">
      <alignment horizontal="center" vertical="center" wrapText="1"/>
    </xf>
    <xf numFmtId="0" fontId="85" fillId="56" borderId="28" xfId="0" applyFont="1" applyFill="1" applyBorder="1" applyAlignment="1">
      <alignment horizontal="center" vertical="center"/>
    </xf>
    <xf numFmtId="49" fontId="85" fillId="56" borderId="28" xfId="0" applyNumberFormat="1" applyFont="1" applyFill="1" applyBorder="1" applyAlignment="1">
      <alignment horizontal="center" vertical="center"/>
    </xf>
    <xf numFmtId="0" fontId="85" fillId="56" borderId="28" xfId="102" applyFont="1" applyFill="1" applyBorder="1" applyAlignment="1" quotePrefix="1">
      <alignment horizontal="left" vertical="center" wrapText="1"/>
      <protection/>
    </xf>
    <xf numFmtId="0" fontId="85" fillId="56" borderId="28" xfId="0" applyFont="1" applyFill="1" applyBorder="1" applyAlignment="1">
      <alignment vertical="justify"/>
    </xf>
    <xf numFmtId="0" fontId="85" fillId="56" borderId="28" xfId="0" applyFont="1" applyFill="1" applyBorder="1" applyAlignment="1">
      <alignment horizontal="left" vertical="center" wrapText="1"/>
    </xf>
    <xf numFmtId="0" fontId="85" fillId="56" borderId="28" xfId="0" applyFont="1" applyFill="1" applyBorder="1" applyAlignment="1">
      <alignment vertical="distributed"/>
    </xf>
    <xf numFmtId="0" fontId="85" fillId="56" borderId="28" xfId="0" applyFont="1" applyFill="1" applyBorder="1" applyAlignment="1">
      <alignment vertical="top" wrapText="1"/>
    </xf>
    <xf numFmtId="0" fontId="85" fillId="56" borderId="28" xfId="0" applyFont="1" applyFill="1" applyBorder="1" applyAlignment="1">
      <alignment horizontal="center" vertical="center" wrapText="1"/>
    </xf>
    <xf numFmtId="0" fontId="85" fillId="56" borderId="28" xfId="0" applyFont="1" applyFill="1" applyBorder="1" applyAlignment="1">
      <alignment horizontal="justify" vertical="center" wrapText="1"/>
    </xf>
    <xf numFmtId="0" fontId="85" fillId="56" borderId="28" xfId="0" applyFont="1" applyFill="1" applyBorder="1" applyAlignment="1">
      <alignment vertical="center" wrapText="1"/>
    </xf>
    <xf numFmtId="173" fontId="6" fillId="56" borderId="28" xfId="0" applyNumberFormat="1" applyFont="1" applyFill="1" applyBorder="1" applyAlignment="1">
      <alignment horizontal="center"/>
    </xf>
    <xf numFmtId="0" fontId="85" fillId="56" borderId="28" xfId="0" applyFont="1" applyFill="1" applyBorder="1" applyAlignment="1">
      <alignment horizontal="center"/>
    </xf>
    <xf numFmtId="0" fontId="87" fillId="56" borderId="28" xfId="0" applyFont="1" applyFill="1" applyBorder="1" applyAlignment="1">
      <alignment/>
    </xf>
    <xf numFmtId="173" fontId="85" fillId="56" borderId="33" xfId="0" applyNumberFormat="1" applyFont="1" applyFill="1" applyBorder="1" applyAlignment="1">
      <alignment horizontal="center" vertical="center" wrapText="1"/>
    </xf>
    <xf numFmtId="0" fontId="85" fillId="56" borderId="73" xfId="102" applyFont="1" applyFill="1" applyBorder="1" applyAlignment="1">
      <alignment horizontal="left" vertical="center" wrapText="1"/>
      <protection/>
    </xf>
    <xf numFmtId="49" fontId="85" fillId="56" borderId="37" xfId="102" applyNumberFormat="1" applyFont="1" applyFill="1" applyBorder="1" applyAlignment="1">
      <alignment horizontal="center" vertical="center" wrapText="1"/>
      <protection/>
    </xf>
    <xf numFmtId="2" fontId="85" fillId="56" borderId="37" xfId="0" applyNumberFormat="1" applyFont="1" applyFill="1" applyBorder="1" applyAlignment="1">
      <alignment vertical="top" wrapText="1"/>
    </xf>
    <xf numFmtId="49" fontId="85" fillId="56" borderId="37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73" fontId="3" fillId="0" borderId="75" xfId="0" applyNumberFormat="1" applyFont="1" applyFill="1" applyBorder="1" applyAlignment="1">
      <alignment horizontal="center" vertical="center" wrapText="1"/>
    </xf>
    <xf numFmtId="172" fontId="3" fillId="0" borderId="7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17" fillId="0" borderId="28" xfId="0" applyNumberFormat="1" applyFont="1" applyBorder="1" applyAlignment="1">
      <alignment horizontal="center"/>
    </xf>
    <xf numFmtId="172" fontId="17" fillId="0" borderId="44" xfId="0" applyNumberFormat="1" applyFont="1" applyBorder="1" applyAlignment="1">
      <alignment horizontal="center"/>
    </xf>
    <xf numFmtId="172" fontId="17" fillId="56" borderId="45" xfId="0" applyNumberFormat="1" applyFont="1" applyFill="1" applyBorder="1" applyAlignment="1">
      <alignment horizontal="center"/>
    </xf>
    <xf numFmtId="172" fontId="17" fillId="0" borderId="73" xfId="0" applyNumberFormat="1" applyFont="1" applyBorder="1" applyAlignment="1">
      <alignment horizontal="center"/>
    </xf>
    <xf numFmtId="172" fontId="17" fillId="0" borderId="45" xfId="0" applyNumberFormat="1" applyFont="1" applyBorder="1" applyAlignment="1">
      <alignment horizontal="center"/>
    </xf>
    <xf numFmtId="0" fontId="17" fillId="56" borderId="30" xfId="0" applyFont="1" applyFill="1" applyBorder="1" applyAlignment="1">
      <alignment horizontal="center"/>
    </xf>
    <xf numFmtId="172" fontId="42" fillId="56" borderId="30" xfId="0" applyNumberFormat="1" applyFont="1" applyFill="1" applyBorder="1" applyAlignment="1">
      <alignment horizontal="center"/>
    </xf>
    <xf numFmtId="172" fontId="42" fillId="56" borderId="38" xfId="0" applyNumberFormat="1" applyFont="1" applyFill="1" applyBorder="1" applyAlignment="1">
      <alignment horizontal="center"/>
    </xf>
    <xf numFmtId="172" fontId="42" fillId="56" borderId="40" xfId="0" applyNumberFormat="1" applyFont="1" applyFill="1" applyBorder="1" applyAlignment="1">
      <alignment horizontal="center"/>
    </xf>
    <xf numFmtId="172" fontId="42" fillId="56" borderId="36" xfId="0" applyNumberFormat="1" applyFont="1" applyFill="1" applyBorder="1" applyAlignment="1">
      <alignment horizontal="center"/>
    </xf>
    <xf numFmtId="172" fontId="42" fillId="0" borderId="36" xfId="0" applyNumberFormat="1" applyFont="1" applyBorder="1" applyAlignment="1">
      <alignment horizontal="center"/>
    </xf>
    <xf numFmtId="172" fontId="42" fillId="0" borderId="38" xfId="0" applyNumberFormat="1" applyFont="1" applyBorder="1" applyAlignment="1">
      <alignment horizontal="center"/>
    </xf>
    <xf numFmtId="172" fontId="42" fillId="0" borderId="40" xfId="0" applyNumberFormat="1" applyFont="1" applyBorder="1" applyAlignment="1">
      <alignment horizontal="center"/>
    </xf>
    <xf numFmtId="0" fontId="10" fillId="0" borderId="28" xfId="0" applyFont="1" applyFill="1" applyBorder="1" applyAlignment="1" quotePrefix="1">
      <alignment horizontal="justify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173" fontId="10" fillId="0" borderId="28" xfId="0" applyNumberFormat="1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right" wrapText="1"/>
    </xf>
    <xf numFmtId="172" fontId="10" fillId="0" borderId="28" xfId="0" applyNumberFormat="1" applyFont="1" applyFill="1" applyBorder="1" applyAlignment="1">
      <alignment wrapText="1"/>
    </xf>
    <xf numFmtId="172" fontId="10" fillId="0" borderId="33" xfId="0" applyNumberFormat="1" applyFont="1" applyFill="1" applyBorder="1" applyAlignment="1">
      <alignment horizontal="right" wrapText="1"/>
    </xf>
    <xf numFmtId="173" fontId="16" fillId="0" borderId="22" xfId="0" applyNumberFormat="1" applyFont="1" applyFill="1" applyBorder="1" applyAlignment="1">
      <alignment horizontal="center" wrapText="1"/>
    </xf>
    <xf numFmtId="172" fontId="10" fillId="0" borderId="76" xfId="0" applyNumberFormat="1" applyFont="1" applyFill="1" applyBorder="1" applyAlignment="1">
      <alignment horizontal="right" wrapText="1"/>
    </xf>
    <xf numFmtId="173" fontId="10" fillId="0" borderId="22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172" fontId="10" fillId="0" borderId="76" xfId="0" applyNumberFormat="1" applyFont="1" applyFill="1" applyBorder="1" applyAlignment="1">
      <alignment wrapText="1"/>
    </xf>
    <xf numFmtId="173" fontId="10" fillId="0" borderId="22" xfId="0" applyNumberFormat="1" applyFont="1" applyFill="1" applyBorder="1" applyAlignment="1">
      <alignment wrapText="1"/>
    </xf>
    <xf numFmtId="0" fontId="10" fillId="0" borderId="28" xfId="102" applyFont="1" applyFill="1" applyBorder="1" applyAlignment="1" quotePrefix="1">
      <alignment vertical="center" wrapText="1"/>
      <protection/>
    </xf>
    <xf numFmtId="0" fontId="10" fillId="0" borderId="28" xfId="102" applyFont="1" applyFill="1" applyBorder="1" applyAlignment="1">
      <alignment vertical="center"/>
      <protection/>
    </xf>
    <xf numFmtId="173" fontId="10" fillId="0" borderId="28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172" fontId="10" fillId="0" borderId="28" xfId="0" applyNumberFormat="1" applyFont="1" applyFill="1" applyBorder="1" applyAlignment="1">
      <alignment horizontal="center" wrapText="1"/>
    </xf>
    <xf numFmtId="172" fontId="10" fillId="0" borderId="33" xfId="0" applyNumberFormat="1" applyFont="1" applyFill="1" applyBorder="1" applyAlignment="1">
      <alignment/>
    </xf>
    <xf numFmtId="172" fontId="10" fillId="0" borderId="76" xfId="0" applyNumberFormat="1" applyFont="1" applyFill="1" applyBorder="1" applyAlignment="1">
      <alignment/>
    </xf>
    <xf numFmtId="173" fontId="10" fillId="0" borderId="22" xfId="0" applyNumberFormat="1" applyFont="1" applyFill="1" applyBorder="1" applyAlignment="1">
      <alignment/>
    </xf>
    <xf numFmtId="0" fontId="88" fillId="0" borderId="37" xfId="102" applyFont="1" applyFill="1" applyBorder="1" applyAlignment="1">
      <alignment horizontal="left" vertical="center" wrapText="1"/>
      <protection/>
    </xf>
    <xf numFmtId="49" fontId="10" fillId="0" borderId="28" xfId="102" applyNumberFormat="1" applyFont="1" applyFill="1" applyBorder="1" applyAlignment="1">
      <alignment horizontal="center" vertical="center" wrapText="1"/>
      <protection/>
    </xf>
    <xf numFmtId="173" fontId="10" fillId="0" borderId="28" xfId="94" applyNumberFormat="1" applyFont="1" applyFill="1" applyBorder="1" applyAlignment="1">
      <alignment horizont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176" fontId="10" fillId="0" borderId="28" xfId="94" applyNumberFormat="1" applyFont="1" applyFill="1" applyBorder="1" applyAlignment="1">
      <alignment horizontal="center" wrapText="1"/>
      <protection/>
    </xf>
    <xf numFmtId="0" fontId="16" fillId="0" borderId="3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173" fontId="16" fillId="0" borderId="38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 quotePrefix="1">
      <alignment horizontal="center" vertical="center" wrapText="1"/>
    </xf>
    <xf numFmtId="172" fontId="10" fillId="0" borderId="7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>
      <alignment horizontal="center" vertical="center" wrapText="1"/>
    </xf>
    <xf numFmtId="172" fontId="10" fillId="0" borderId="27" xfId="0" applyNumberFormat="1" applyFont="1" applyFill="1" applyBorder="1" applyAlignment="1">
      <alignment horizontal="right" wrapText="1"/>
    </xf>
    <xf numFmtId="173" fontId="10" fillId="0" borderId="27" xfId="0" applyNumberFormat="1" applyFont="1" applyFill="1" applyBorder="1" applyAlignment="1">
      <alignment horizontal="right" wrapText="1"/>
    </xf>
    <xf numFmtId="172" fontId="10" fillId="0" borderId="32" xfId="0" applyNumberFormat="1" applyFont="1" applyFill="1" applyBorder="1" applyAlignment="1">
      <alignment horizontal="right" wrapText="1"/>
    </xf>
    <xf numFmtId="173" fontId="10" fillId="0" borderId="25" xfId="0" applyNumberFormat="1" applyFont="1" applyFill="1" applyBorder="1" applyAlignment="1">
      <alignment horizontal="right" wrapText="1"/>
    </xf>
    <xf numFmtId="172" fontId="10" fillId="0" borderId="25" xfId="0" applyNumberFormat="1" applyFont="1" applyFill="1" applyBorder="1" applyAlignment="1">
      <alignment horizontal="right" wrapText="1"/>
    </xf>
    <xf numFmtId="0" fontId="10" fillId="0" borderId="28" xfId="0" applyFont="1" applyFill="1" applyBorder="1" applyAlignment="1">
      <alignment horizontal="left" vertical="center" wrapText="1"/>
    </xf>
    <xf numFmtId="172" fontId="10" fillId="0" borderId="22" xfId="0" applyNumberFormat="1" applyFont="1" applyFill="1" applyBorder="1" applyAlignment="1">
      <alignment horizontal="right" wrapText="1"/>
    </xf>
    <xf numFmtId="173" fontId="10" fillId="0" borderId="28" xfId="0" applyNumberFormat="1" applyFont="1" applyFill="1" applyBorder="1" applyAlignment="1">
      <alignment/>
    </xf>
    <xf numFmtId="0" fontId="10" fillId="0" borderId="28" xfId="0" applyFont="1" applyFill="1" applyBorder="1" applyAlignment="1" quotePrefix="1">
      <alignment horizontal="center" vertical="center" wrapText="1"/>
    </xf>
    <xf numFmtId="173" fontId="10" fillId="0" borderId="33" xfId="0" applyNumberFormat="1" applyFont="1" applyFill="1" applyBorder="1" applyAlignment="1">
      <alignment/>
    </xf>
    <xf numFmtId="0" fontId="10" fillId="0" borderId="28" xfId="0" applyFont="1" applyFill="1" applyBorder="1" applyAlignment="1" quotePrefix="1">
      <alignment vertical="center" wrapText="1"/>
    </xf>
    <xf numFmtId="173" fontId="10" fillId="0" borderId="28" xfId="0" applyNumberFormat="1" applyFont="1" applyFill="1" applyBorder="1" applyAlignment="1">
      <alignment horizontal="right" wrapText="1"/>
    </xf>
    <xf numFmtId="173" fontId="10" fillId="0" borderId="33" xfId="0" applyNumberFormat="1" applyFont="1" applyFill="1" applyBorder="1" applyAlignment="1">
      <alignment horizontal="right" wrapText="1"/>
    </xf>
    <xf numFmtId="0" fontId="10" fillId="0" borderId="28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 quotePrefix="1">
      <alignment vertical="center" wrapText="1"/>
    </xf>
    <xf numFmtId="0" fontId="10" fillId="0" borderId="79" xfId="0" applyFont="1" applyFill="1" applyBorder="1" applyAlignment="1">
      <alignment horizontal="center" vertical="center" wrapText="1"/>
    </xf>
    <xf numFmtId="173" fontId="10" fillId="0" borderId="37" xfId="0" applyNumberFormat="1" applyFont="1" applyFill="1" applyBorder="1" applyAlignment="1">
      <alignment/>
    </xf>
    <xf numFmtId="172" fontId="10" fillId="0" borderId="79" xfId="0" applyNumberFormat="1" applyFont="1" applyFill="1" applyBorder="1" applyAlignment="1">
      <alignment horizontal="right" wrapText="1"/>
    </xf>
    <xf numFmtId="172" fontId="10" fillId="0" borderId="80" xfId="0" applyNumberFormat="1" applyFont="1" applyFill="1" applyBorder="1" applyAlignment="1">
      <alignment horizontal="right" wrapText="1"/>
    </xf>
    <xf numFmtId="173" fontId="16" fillId="0" borderId="38" xfId="0" applyNumberFormat="1" applyFont="1" applyFill="1" applyBorder="1" applyAlignment="1">
      <alignment horizontal="right"/>
    </xf>
    <xf numFmtId="173" fontId="16" fillId="0" borderId="31" xfId="0" applyNumberFormat="1" applyFont="1" applyFill="1" applyBorder="1" applyAlignment="1">
      <alignment horizontal="right"/>
    </xf>
    <xf numFmtId="173" fontId="16" fillId="0" borderId="19" xfId="0" applyNumberFormat="1" applyFont="1" applyFill="1" applyBorder="1" applyAlignment="1">
      <alignment horizontal="right"/>
    </xf>
    <xf numFmtId="0" fontId="16" fillId="0" borderId="27" xfId="0" applyFont="1" applyFill="1" applyBorder="1" applyAlignment="1">
      <alignment horizontal="center" vertical="center" wrapText="1"/>
    </xf>
    <xf numFmtId="173" fontId="10" fillId="0" borderId="27" xfId="0" applyNumberFormat="1" applyFont="1" applyFill="1" applyBorder="1" applyAlignment="1">
      <alignment horizontal="right"/>
    </xf>
    <xf numFmtId="173" fontId="16" fillId="0" borderId="27" xfId="0" applyNumberFormat="1" applyFont="1" applyFill="1" applyBorder="1" applyAlignment="1">
      <alignment horizontal="right"/>
    </xf>
    <xf numFmtId="173" fontId="16" fillId="0" borderId="32" xfId="0" applyNumberFormat="1" applyFont="1" applyFill="1" applyBorder="1" applyAlignment="1">
      <alignment horizontal="right"/>
    </xf>
    <xf numFmtId="173" fontId="10" fillId="0" borderId="25" xfId="0" applyNumberFormat="1" applyFont="1" applyFill="1" applyBorder="1" applyAlignment="1">
      <alignment horizontal="right"/>
    </xf>
    <xf numFmtId="173" fontId="10" fillId="0" borderId="28" xfId="0" applyNumberFormat="1" applyFont="1" applyFill="1" applyBorder="1" applyAlignment="1">
      <alignment horizontal="right"/>
    </xf>
    <xf numFmtId="173" fontId="10" fillId="0" borderId="22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center"/>
    </xf>
    <xf numFmtId="49" fontId="16" fillId="0" borderId="38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right"/>
    </xf>
    <xf numFmtId="0" fontId="8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3" fillId="0" borderId="21" xfId="0" applyNumberFormat="1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/>
    </xf>
    <xf numFmtId="172" fontId="3" fillId="0" borderId="34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 wrapText="1"/>
    </xf>
    <xf numFmtId="0" fontId="7" fillId="56" borderId="0" xfId="0" applyFont="1" applyFill="1" applyAlignment="1">
      <alignment horizontal="center" wrapText="1"/>
    </xf>
    <xf numFmtId="173" fontId="7" fillId="56" borderId="19" xfId="0" applyNumberFormat="1" applyFont="1" applyFill="1" applyBorder="1" applyAlignment="1">
      <alignment horizontal="center" vertical="center" wrapText="1"/>
    </xf>
    <xf numFmtId="173" fontId="86" fillId="56" borderId="40" xfId="0" applyNumberFormat="1" applyFont="1" applyFill="1" applyBorder="1" applyAlignment="1">
      <alignment horizontal="center" vertical="center" wrapText="1"/>
    </xf>
    <xf numFmtId="0" fontId="85" fillId="56" borderId="27" xfId="122" applyFont="1" applyFill="1" applyBorder="1" applyAlignment="1">
      <alignment horizontal="left" vertical="center" wrapText="1"/>
      <protection/>
    </xf>
    <xf numFmtId="4" fontId="85" fillId="56" borderId="27" xfId="122" applyNumberFormat="1" applyFont="1" applyFill="1" applyBorder="1" applyAlignment="1">
      <alignment horizontal="center" vertical="center" wrapText="1"/>
      <protection/>
    </xf>
    <xf numFmtId="49" fontId="85" fillId="56" borderId="27" xfId="122" applyNumberFormat="1" applyFont="1" applyFill="1" applyBorder="1" applyAlignment="1">
      <alignment horizontal="center" vertical="center" wrapText="1"/>
      <protection/>
    </xf>
    <xf numFmtId="49" fontId="85" fillId="56" borderId="27" xfId="102" applyNumberFormat="1" applyFont="1" applyFill="1" applyBorder="1" applyAlignment="1">
      <alignment horizontal="center" vertical="center" wrapText="1"/>
      <protection/>
    </xf>
    <xf numFmtId="173" fontId="85" fillId="56" borderId="27" xfId="122" applyNumberFormat="1" applyFont="1" applyFill="1" applyBorder="1" applyAlignment="1">
      <alignment horizontal="center" vertical="center" wrapText="1"/>
      <protection/>
    </xf>
    <xf numFmtId="173" fontId="85" fillId="56" borderId="70" xfId="122" applyNumberFormat="1" applyFont="1" applyFill="1" applyBorder="1" applyAlignment="1">
      <alignment horizontal="center" vertical="center" wrapText="1"/>
      <protection/>
    </xf>
    <xf numFmtId="0" fontId="85" fillId="56" borderId="28" xfId="123" applyFont="1" applyFill="1" applyBorder="1" applyAlignment="1">
      <alignment horizontal="left" vertical="center" wrapText="1"/>
      <protection/>
    </xf>
    <xf numFmtId="49" fontId="85" fillId="56" borderId="28" xfId="123" applyNumberFormat="1" applyFont="1" applyFill="1" applyBorder="1" applyAlignment="1">
      <alignment horizontal="center" vertical="center" wrapText="1"/>
      <protection/>
    </xf>
    <xf numFmtId="173" fontId="85" fillId="56" borderId="28" xfId="123" applyNumberFormat="1" applyFont="1" applyFill="1" applyBorder="1" applyAlignment="1">
      <alignment horizontal="center" vertical="center" wrapText="1"/>
      <protection/>
    </xf>
    <xf numFmtId="173" fontId="85" fillId="56" borderId="44" xfId="123" applyNumberFormat="1" applyFont="1" applyFill="1" applyBorder="1" applyAlignment="1">
      <alignment horizontal="center" vertical="center" wrapText="1"/>
      <protection/>
    </xf>
    <xf numFmtId="173" fontId="85" fillId="56" borderId="28" xfId="0" applyNumberFormat="1" applyFont="1" applyFill="1" applyBorder="1" applyAlignment="1">
      <alignment horizontal="center"/>
    </xf>
    <xf numFmtId="173" fontId="85" fillId="56" borderId="44" xfId="0" applyNumberFormat="1" applyFont="1" applyFill="1" applyBorder="1" applyAlignment="1">
      <alignment horizontal="center"/>
    </xf>
    <xf numFmtId="49" fontId="79" fillId="0" borderId="43" xfId="0" applyNumberFormat="1" applyFont="1" applyBorder="1" applyAlignment="1">
      <alignment horizontal="center" vertical="center"/>
    </xf>
    <xf numFmtId="0" fontId="79" fillId="0" borderId="43" xfId="0" applyFont="1" applyBorder="1" applyAlignment="1">
      <alignment/>
    </xf>
    <xf numFmtId="173" fontId="79" fillId="0" borderId="43" xfId="0" applyNumberFormat="1" applyFont="1" applyBorder="1" applyAlignment="1">
      <alignment horizontal="center" vertical="center"/>
    </xf>
    <xf numFmtId="49" fontId="82" fillId="0" borderId="43" xfId="0" applyNumberFormat="1" applyFont="1" applyBorder="1" applyAlignment="1">
      <alignment horizontal="center" vertical="center"/>
    </xf>
    <xf numFmtId="0" fontId="82" fillId="0" borderId="43" xfId="0" applyFont="1" applyBorder="1" applyAlignment="1">
      <alignment vertical="top" wrapText="1"/>
    </xf>
    <xf numFmtId="173" fontId="82" fillId="0" borderId="43" xfId="0" applyNumberFormat="1" applyFont="1" applyBorder="1" applyAlignment="1">
      <alignment horizontal="center" vertical="center"/>
    </xf>
    <xf numFmtId="0" fontId="80" fillId="0" borderId="43" xfId="0" applyNumberFormat="1" applyFont="1" applyBorder="1" applyAlignment="1">
      <alignment vertical="top" wrapText="1"/>
    </xf>
    <xf numFmtId="173" fontId="83" fillId="0" borderId="43" xfId="0" applyNumberFormat="1" applyFont="1" applyBorder="1" applyAlignment="1">
      <alignment horizontal="center" vertical="center"/>
    </xf>
    <xf numFmtId="0" fontId="80" fillId="0" borderId="43" xfId="0" applyNumberFormat="1" applyFont="1" applyBorder="1" applyAlignment="1">
      <alignment wrapText="1"/>
    </xf>
    <xf numFmtId="0" fontId="80" fillId="0" borderId="43" xfId="0" applyFont="1" applyBorder="1" applyAlignment="1">
      <alignment wrapText="1"/>
    </xf>
    <xf numFmtId="0" fontId="80" fillId="0" borderId="55" xfId="0" applyNumberFormat="1" applyFont="1" applyBorder="1" applyAlignment="1">
      <alignment wrapText="1"/>
    </xf>
    <xf numFmtId="49" fontId="79" fillId="0" borderId="43" xfId="0" applyNumberFormat="1" applyFont="1" applyBorder="1" applyAlignment="1">
      <alignment horizontal="center" vertical="top"/>
    </xf>
    <xf numFmtId="0" fontId="79" fillId="0" borderId="81" xfId="0" applyFont="1" applyBorder="1" applyAlignment="1">
      <alignment vertical="top" wrapText="1"/>
    </xf>
    <xf numFmtId="0" fontId="80" fillId="0" borderId="81" xfId="0" applyFont="1" applyBorder="1" applyAlignment="1">
      <alignment/>
    </xf>
    <xf numFmtId="0" fontId="80" fillId="0" borderId="43" xfId="0" applyFont="1" applyBorder="1" applyAlignment="1">
      <alignment/>
    </xf>
    <xf numFmtId="0" fontId="83" fillId="0" borderId="43" xfId="0" applyFont="1" applyBorder="1" applyAlignment="1">
      <alignment/>
    </xf>
    <xf numFmtId="49" fontId="82" fillId="0" borderId="43" xfId="0" applyNumberFormat="1" applyFont="1" applyBorder="1" applyAlignment="1">
      <alignment horizontal="center" vertical="center" wrapText="1"/>
    </xf>
    <xf numFmtId="49" fontId="80" fillId="0" borderId="43" xfId="0" applyNumberFormat="1" applyFont="1" applyBorder="1" applyAlignment="1">
      <alignment horizontal="center" vertical="center" wrapText="1"/>
    </xf>
    <xf numFmtId="0" fontId="80" fillId="0" borderId="43" xfId="0" applyFont="1" applyBorder="1" applyAlignment="1">
      <alignment vertical="top" wrapText="1"/>
    </xf>
    <xf numFmtId="0" fontId="79" fillId="0" borderId="43" xfId="0" applyFont="1" applyBorder="1" applyAlignment="1">
      <alignment vertical="top" wrapText="1"/>
    </xf>
    <xf numFmtId="0" fontId="80" fillId="0" borderId="55" xfId="0" applyFont="1" applyBorder="1" applyAlignment="1">
      <alignment vertical="top" wrapText="1"/>
    </xf>
    <xf numFmtId="0" fontId="80" fillId="0" borderId="81" xfId="0" applyFont="1" applyBorder="1" applyAlignment="1">
      <alignment vertical="top" wrapText="1"/>
    </xf>
    <xf numFmtId="49" fontId="83" fillId="0" borderId="43" xfId="0" applyNumberFormat="1" applyFont="1" applyBorder="1" applyAlignment="1">
      <alignment horizontal="center" vertical="center"/>
    </xf>
    <xf numFmtId="0" fontId="83" fillId="0" borderId="43" xfId="0" applyFont="1" applyBorder="1" applyAlignment="1">
      <alignment wrapText="1"/>
    </xf>
    <xf numFmtId="172" fontId="83" fillId="0" borderId="43" xfId="0" applyNumberFormat="1" applyFont="1" applyFill="1" applyBorder="1" applyAlignment="1">
      <alignment horizontal="center" vertical="center"/>
    </xf>
    <xf numFmtId="172" fontId="80" fillId="0" borderId="43" xfId="0" applyNumberFormat="1" applyFont="1" applyFill="1" applyBorder="1" applyAlignment="1">
      <alignment horizontal="center" vertical="center"/>
    </xf>
    <xf numFmtId="49" fontId="80" fillId="0" borderId="43" xfId="0" applyNumberFormat="1" applyFont="1" applyBorder="1" applyAlignment="1">
      <alignment horizontal="center" vertical="top"/>
    </xf>
    <xf numFmtId="0" fontId="80" fillId="0" borderId="48" xfId="0" applyFont="1" applyBorder="1" applyAlignment="1">
      <alignment vertical="top" wrapText="1"/>
    </xf>
    <xf numFmtId="173" fontId="83" fillId="0" borderId="51" xfId="0" applyNumberFormat="1" applyFont="1" applyFill="1" applyBorder="1" applyAlignment="1">
      <alignment horizontal="center" vertical="top"/>
    </xf>
    <xf numFmtId="0" fontId="89" fillId="0" borderId="0" xfId="0" applyFont="1" applyAlignment="1">
      <alignment/>
    </xf>
    <xf numFmtId="0" fontId="80" fillId="0" borderId="0" xfId="0" applyFont="1" applyAlignment="1">
      <alignment/>
    </xf>
    <xf numFmtId="173" fontId="80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173" fontId="80" fillId="0" borderId="0" xfId="0" applyNumberFormat="1" applyFont="1" applyAlignment="1">
      <alignment horizontal="right"/>
    </xf>
    <xf numFmtId="0" fontId="80" fillId="0" borderId="82" xfId="0" applyFont="1" applyBorder="1" applyAlignment="1">
      <alignment horizontal="left" vertical="top"/>
    </xf>
    <xf numFmtId="0" fontId="80" fillId="0" borderId="83" xfId="0" applyFont="1" applyBorder="1" applyAlignment="1">
      <alignment horizontal="left" vertical="top"/>
    </xf>
    <xf numFmtId="0" fontId="80" fillId="0" borderId="84" xfId="0" applyFont="1" applyBorder="1" applyAlignment="1">
      <alignment textRotation="90" wrapText="1"/>
    </xf>
    <xf numFmtId="0" fontId="80" fillId="0" borderId="85" xfId="0" applyFont="1" applyBorder="1" applyAlignment="1">
      <alignment textRotation="90" wrapText="1"/>
    </xf>
    <xf numFmtId="0" fontId="80" fillId="0" borderId="86" xfId="0" applyFont="1" applyBorder="1" applyAlignment="1">
      <alignment textRotation="90" wrapText="1"/>
    </xf>
    <xf numFmtId="0" fontId="80" fillId="0" borderId="49" xfId="0" applyFont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43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47" xfId="0" applyFont="1" applyBorder="1" applyAlignment="1">
      <alignment horizontal="center"/>
    </xf>
    <xf numFmtId="0" fontId="80" fillId="0" borderId="51" xfId="0" applyFont="1" applyBorder="1" applyAlignment="1">
      <alignment horizontal="center"/>
    </xf>
    <xf numFmtId="172" fontId="3" fillId="0" borderId="87" xfId="0" applyNumberFormat="1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 wrapText="1"/>
    </xf>
    <xf numFmtId="172" fontId="3" fillId="0" borderId="70" xfId="0" applyNumberFormat="1" applyFont="1" applyFill="1" applyBorder="1" applyAlignment="1">
      <alignment horizontal="center" vertical="center" wrapText="1"/>
    </xf>
    <xf numFmtId="172" fontId="3" fillId="0" borderId="79" xfId="0" applyNumberFormat="1" applyFont="1" applyFill="1" applyBorder="1" applyAlignment="1">
      <alignment horizontal="center"/>
    </xf>
    <xf numFmtId="172" fontId="5" fillId="0" borderId="64" xfId="0" applyNumberFormat="1" applyFont="1" applyFill="1" applyBorder="1" applyAlignment="1">
      <alignment horizontal="center"/>
    </xf>
    <xf numFmtId="172" fontId="5" fillId="0" borderId="40" xfId="0" applyNumberFormat="1" applyFont="1" applyFill="1" applyBorder="1" applyAlignment="1">
      <alignment horizontal="center"/>
    </xf>
    <xf numFmtId="0" fontId="6" fillId="56" borderId="0" xfId="0" applyFont="1" applyFill="1" applyAlignment="1">
      <alignment horizontal="center"/>
    </xf>
    <xf numFmtId="0" fontId="7" fillId="56" borderId="74" xfId="102" applyFont="1" applyFill="1" applyBorder="1" applyAlignment="1">
      <alignment horizontal="left" vertical="center" wrapText="1"/>
      <protection/>
    </xf>
    <xf numFmtId="0" fontId="7" fillId="56" borderId="27" xfId="102" applyFont="1" applyFill="1" applyBorder="1" applyAlignment="1">
      <alignment horizontal="center" vertical="center"/>
      <protection/>
    </xf>
    <xf numFmtId="49" fontId="7" fillId="56" borderId="27" xfId="102" applyNumberFormat="1" applyFont="1" applyFill="1" applyBorder="1" applyAlignment="1">
      <alignment horizontal="center" vertical="center" wrapText="1"/>
      <protection/>
    </xf>
    <xf numFmtId="173" fontId="7" fillId="56" borderId="32" xfId="102" applyNumberFormat="1" applyFont="1" applyFill="1" applyBorder="1" applyAlignment="1">
      <alignment horizontal="center" vertical="center" wrapText="1"/>
      <protection/>
    </xf>
    <xf numFmtId="173" fontId="7" fillId="56" borderId="27" xfId="102" applyNumberFormat="1" applyFont="1" applyFill="1" applyBorder="1" applyAlignment="1">
      <alignment horizontal="center" vertical="center" wrapText="1"/>
      <protection/>
    </xf>
    <xf numFmtId="173" fontId="7" fillId="56" borderId="87" xfId="102" applyNumberFormat="1" applyFont="1" applyFill="1" applyBorder="1" applyAlignment="1">
      <alignment horizontal="center" vertical="center" wrapText="1"/>
      <protection/>
    </xf>
    <xf numFmtId="0" fontId="7" fillId="56" borderId="30" xfId="102" applyFont="1" applyFill="1" applyBorder="1" applyAlignment="1">
      <alignment horizontal="left" vertical="center" wrapText="1"/>
      <protection/>
    </xf>
    <xf numFmtId="49" fontId="7" fillId="56" borderId="38" xfId="102" applyNumberFormat="1" applyFont="1" applyFill="1" applyBorder="1" applyAlignment="1">
      <alignment horizontal="center" vertical="center"/>
      <protection/>
    </xf>
    <xf numFmtId="49" fontId="7" fillId="56" borderId="38" xfId="102" applyNumberFormat="1" applyFont="1" applyFill="1" applyBorder="1" applyAlignment="1">
      <alignment horizontal="center" vertical="center" wrapText="1"/>
      <protection/>
    </xf>
    <xf numFmtId="173" fontId="7" fillId="56" borderId="31" xfId="102" applyNumberFormat="1" applyFont="1" applyFill="1" applyBorder="1" applyAlignment="1">
      <alignment horizontal="center" vertical="center" wrapText="1"/>
      <protection/>
    </xf>
    <xf numFmtId="173" fontId="7" fillId="56" borderId="40" xfId="102" applyNumberFormat="1" applyFont="1" applyFill="1" applyBorder="1" applyAlignment="1">
      <alignment horizontal="center" vertical="center" wrapText="1"/>
      <protection/>
    </xf>
    <xf numFmtId="0" fontId="7" fillId="56" borderId="73" xfId="0" applyFont="1" applyFill="1" applyBorder="1" applyAlignment="1">
      <alignment horizontal="left" vertical="top" wrapText="1"/>
    </xf>
    <xf numFmtId="49" fontId="7" fillId="56" borderId="28" xfId="0" applyNumberFormat="1" applyFont="1" applyFill="1" applyBorder="1" applyAlignment="1">
      <alignment horizontal="center" vertical="center"/>
    </xf>
    <xf numFmtId="173" fontId="7" fillId="56" borderId="33" xfId="0" applyNumberFormat="1" applyFont="1" applyFill="1" applyBorder="1" applyAlignment="1">
      <alignment horizontal="center" vertical="center" wrapText="1"/>
    </xf>
    <xf numFmtId="173" fontId="7" fillId="56" borderId="44" xfId="0" applyNumberFormat="1" applyFont="1" applyFill="1" applyBorder="1" applyAlignment="1">
      <alignment horizontal="center" vertical="center" wrapText="1"/>
    </xf>
    <xf numFmtId="0" fontId="7" fillId="56" borderId="73" xfId="123" applyFont="1" applyFill="1" applyBorder="1" applyAlignment="1">
      <alignment horizontal="left" vertical="center" wrapText="1"/>
      <protection/>
    </xf>
    <xf numFmtId="49" fontId="7" fillId="56" borderId="28" xfId="123" applyNumberFormat="1" applyFont="1" applyFill="1" applyBorder="1" applyAlignment="1">
      <alignment horizontal="center" vertical="center"/>
      <protection/>
    </xf>
    <xf numFmtId="49" fontId="7" fillId="56" borderId="28" xfId="123" applyNumberFormat="1" applyFont="1" applyFill="1" applyBorder="1" applyAlignment="1">
      <alignment horizontal="center" vertical="center" wrapText="1"/>
      <protection/>
    </xf>
    <xf numFmtId="173" fontId="7" fillId="56" borderId="33" xfId="123" applyNumberFormat="1" applyFont="1" applyFill="1" applyBorder="1" applyAlignment="1">
      <alignment horizontal="center" vertical="center" wrapText="1"/>
      <protection/>
    </xf>
    <xf numFmtId="173" fontId="7" fillId="56" borderId="44" xfId="123" applyNumberFormat="1" applyFont="1" applyFill="1" applyBorder="1" applyAlignment="1">
      <alignment horizontal="center" vertical="center" wrapText="1"/>
      <protection/>
    </xf>
    <xf numFmtId="0" fontId="7" fillId="56" borderId="73" xfId="122" applyFont="1" applyFill="1" applyBorder="1" applyAlignment="1">
      <alignment horizontal="left" vertical="center" wrapText="1"/>
      <protection/>
    </xf>
    <xf numFmtId="49" fontId="7" fillId="56" borderId="28" xfId="122" applyNumberFormat="1" applyFont="1" applyFill="1" applyBorder="1" applyAlignment="1">
      <alignment horizontal="center" vertical="center"/>
      <protection/>
    </xf>
    <xf numFmtId="173" fontId="7" fillId="56" borderId="33" xfId="122" applyNumberFormat="1" applyFont="1" applyFill="1" applyBorder="1" applyAlignment="1">
      <alignment horizontal="center" vertical="center" wrapText="1"/>
      <protection/>
    </xf>
    <xf numFmtId="173" fontId="7" fillId="56" borderId="28" xfId="122" applyNumberFormat="1" applyFont="1" applyFill="1" applyBorder="1" applyAlignment="1">
      <alignment horizontal="center" vertical="center" wrapText="1"/>
      <protection/>
    </xf>
    <xf numFmtId="173" fontId="7" fillId="56" borderId="65" xfId="122" applyNumberFormat="1" applyFont="1" applyFill="1" applyBorder="1" applyAlignment="1">
      <alignment horizontal="center" vertical="center" wrapText="1"/>
      <protection/>
    </xf>
    <xf numFmtId="0" fontId="86" fillId="56" borderId="38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right" wrapText="1"/>
    </xf>
    <xf numFmtId="172" fontId="10" fillId="56" borderId="6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71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79" fillId="0" borderId="71" xfId="0" applyFont="1" applyFill="1" applyBorder="1" applyAlignment="1">
      <alignment horizontal="center" vertical="top" wrapText="1"/>
    </xf>
    <xf numFmtId="0" fontId="79" fillId="0" borderId="63" xfId="0" applyFont="1" applyFill="1" applyBorder="1" applyAlignment="1">
      <alignment horizontal="center" vertical="top" wrapText="1"/>
    </xf>
    <xf numFmtId="0" fontId="79" fillId="0" borderId="88" xfId="0" applyFont="1" applyFill="1" applyBorder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80" fillId="0" borderId="89" xfId="0" applyFont="1" applyBorder="1" applyAlignment="1">
      <alignment horizontal="center" textRotation="90" wrapText="1"/>
    </xf>
    <xf numFmtId="0" fontId="80" fillId="0" borderId="90" xfId="0" applyFont="1" applyBorder="1" applyAlignment="1">
      <alignment horizontal="center" textRotation="90" wrapText="1"/>
    </xf>
    <xf numFmtId="0" fontId="80" fillId="0" borderId="91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173" fontId="80" fillId="0" borderId="92" xfId="0" applyNumberFormat="1" applyFont="1" applyBorder="1" applyAlignment="1">
      <alignment horizontal="center" vertical="center" wrapText="1"/>
    </xf>
    <xf numFmtId="173" fontId="80" fillId="0" borderId="55" xfId="0" applyNumberFormat="1" applyFont="1" applyBorder="1" applyAlignment="1">
      <alignment horizontal="center" vertical="center" wrapText="1"/>
    </xf>
    <xf numFmtId="173" fontId="80" fillId="0" borderId="93" xfId="0" applyNumberFormat="1" applyFont="1" applyBorder="1" applyAlignment="1">
      <alignment horizontal="center" vertical="center" wrapText="1"/>
    </xf>
    <xf numFmtId="173" fontId="80" fillId="0" borderId="9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56" borderId="0" xfId="0" applyFont="1" applyFill="1" applyAlignment="1">
      <alignment horizontal="center"/>
    </xf>
    <xf numFmtId="0" fontId="7" fillId="56" borderId="0" xfId="0" applyFont="1" applyFill="1" applyAlignment="1">
      <alignment horizontal="center" wrapText="1"/>
    </xf>
    <xf numFmtId="0" fontId="7" fillId="56" borderId="71" xfId="0" applyFont="1" applyFill="1" applyBorder="1" applyAlignment="1">
      <alignment horizontal="center" vertical="top" wrapText="1"/>
    </xf>
    <xf numFmtId="0" fontId="7" fillId="56" borderId="63" xfId="0" applyFont="1" applyFill="1" applyBorder="1" applyAlignment="1">
      <alignment horizontal="center" vertical="top" wrapText="1"/>
    </xf>
    <xf numFmtId="0" fontId="7" fillId="56" borderId="64" xfId="0" applyFont="1" applyFill="1" applyBorder="1" applyAlignment="1">
      <alignment horizontal="center" vertical="top" wrapText="1"/>
    </xf>
    <xf numFmtId="0" fontId="86" fillId="56" borderId="30" xfId="0" applyFont="1" applyFill="1" applyBorder="1" applyAlignment="1">
      <alignment horizontal="center" vertical="top" wrapText="1"/>
    </xf>
    <xf numFmtId="0" fontId="86" fillId="56" borderId="38" xfId="0" applyFont="1" applyFill="1" applyBorder="1" applyAlignment="1">
      <alignment horizontal="center" vertical="top" wrapText="1"/>
    </xf>
    <xf numFmtId="0" fontId="17" fillId="56" borderId="37" xfId="0" applyFont="1" applyFill="1" applyBorder="1" applyAlignment="1">
      <alignment horizontal="left"/>
    </xf>
    <xf numFmtId="0" fontId="17" fillId="56" borderId="35" xfId="0" applyFont="1" applyFill="1" applyBorder="1" applyAlignment="1">
      <alignment horizontal="left"/>
    </xf>
    <xf numFmtId="0" fontId="42" fillId="56" borderId="38" xfId="0" applyFont="1" applyFill="1" applyBorder="1" applyAlignment="1">
      <alignment horizontal="center"/>
    </xf>
    <xf numFmtId="0" fontId="42" fillId="56" borderId="31" xfId="0" applyFont="1" applyFill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9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80" fillId="0" borderId="0" xfId="0" applyFont="1" applyAlignment="1">
      <alignment horizontal="right" wrapText="1"/>
    </xf>
    <xf numFmtId="0" fontId="80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71" xfId="0" applyFont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70" xfId="0" applyFont="1" applyBorder="1" applyAlignment="1">
      <alignment horizontal="left"/>
    </xf>
    <xf numFmtId="0" fontId="3" fillId="0" borderId="89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172" fontId="10" fillId="56" borderId="108" xfId="0" applyNumberFormat="1" applyFont="1" applyFill="1" applyBorder="1" applyAlignment="1">
      <alignment horizontal="center" vertical="center" wrapText="1"/>
    </xf>
    <xf numFmtId="172" fontId="10" fillId="56" borderId="22" xfId="0" applyNumberFormat="1" applyFont="1" applyFill="1" applyBorder="1" applyAlignment="1">
      <alignment horizontal="center" vertical="center" wrapText="1"/>
    </xf>
    <xf numFmtId="172" fontId="10" fillId="56" borderId="41" xfId="0" applyNumberFormat="1" applyFont="1" applyFill="1" applyBorder="1" applyAlignment="1">
      <alignment horizontal="center" vertical="center" wrapText="1"/>
    </xf>
    <xf numFmtId="172" fontId="10" fillId="56" borderId="109" xfId="0" applyNumberFormat="1" applyFont="1" applyFill="1" applyBorder="1" applyAlignment="1">
      <alignment horizontal="center" vertical="center" wrapText="1"/>
    </xf>
    <xf numFmtId="172" fontId="10" fillId="56" borderId="76" xfId="0" applyNumberFormat="1" applyFont="1" applyFill="1" applyBorder="1" applyAlignment="1">
      <alignment horizontal="center" vertical="center" wrapText="1"/>
    </xf>
    <xf numFmtId="172" fontId="10" fillId="56" borderId="110" xfId="0" applyNumberFormat="1" applyFont="1" applyFill="1" applyBorder="1" applyAlignment="1">
      <alignment horizontal="center" vertical="center" wrapText="1"/>
    </xf>
    <xf numFmtId="0" fontId="10" fillId="56" borderId="0" xfId="0" applyFont="1" applyFill="1" applyAlignment="1">
      <alignment horizontal="right"/>
    </xf>
    <xf numFmtId="0" fontId="16" fillId="56" borderId="0" xfId="0" applyFont="1" applyFill="1" applyAlignment="1">
      <alignment horizontal="center" vertical="center" wrapText="1"/>
    </xf>
    <xf numFmtId="172" fontId="10" fillId="56" borderId="95" xfId="0" applyNumberFormat="1" applyFont="1" applyFill="1" applyBorder="1" applyAlignment="1">
      <alignment horizontal="center" vertical="center" wrapText="1"/>
    </xf>
    <xf numFmtId="172" fontId="10" fillId="56" borderId="28" xfId="0" applyNumberFormat="1" applyFont="1" applyFill="1" applyBorder="1" applyAlignment="1">
      <alignment horizontal="center" vertical="center" wrapText="1"/>
    </xf>
    <xf numFmtId="172" fontId="10" fillId="56" borderId="68" xfId="0" applyNumberFormat="1" applyFont="1" applyFill="1" applyBorder="1" applyAlignment="1">
      <alignment horizontal="center" vertical="center" wrapText="1"/>
    </xf>
    <xf numFmtId="172" fontId="10" fillId="56" borderId="108" xfId="0" applyNumberFormat="1" applyFont="1" applyFill="1" applyBorder="1" applyAlignment="1">
      <alignment horizontal="center" vertical="center"/>
    </xf>
    <xf numFmtId="172" fontId="10" fillId="56" borderId="22" xfId="0" applyNumberFormat="1" applyFont="1" applyFill="1" applyBorder="1" applyAlignment="1">
      <alignment horizontal="center" vertical="center"/>
    </xf>
    <xf numFmtId="172" fontId="10" fillId="56" borderId="41" xfId="0" applyNumberFormat="1" applyFont="1" applyFill="1" applyBorder="1" applyAlignment="1">
      <alignment horizontal="center" vertical="center"/>
    </xf>
    <xf numFmtId="172" fontId="10" fillId="56" borderId="100" xfId="0" applyNumberFormat="1" applyFont="1" applyFill="1" applyBorder="1" applyAlignment="1">
      <alignment horizontal="center" vertical="center" wrapText="1"/>
    </xf>
    <xf numFmtId="172" fontId="10" fillId="56" borderId="29" xfId="0" applyNumberFormat="1" applyFont="1" applyFill="1" applyBorder="1" applyAlignment="1">
      <alignment horizontal="center" vertical="center" wrapText="1"/>
    </xf>
    <xf numFmtId="172" fontId="10" fillId="56" borderId="101" xfId="0" applyNumberFormat="1" applyFont="1" applyFill="1" applyBorder="1" applyAlignment="1">
      <alignment horizontal="center" vertical="center" wrapText="1"/>
    </xf>
    <xf numFmtId="172" fontId="10" fillId="56" borderId="95" xfId="0" applyNumberFormat="1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56" borderId="79" xfId="0" applyFont="1" applyFill="1" applyBorder="1" applyAlignment="1">
      <alignment horizontal="center" vertical="center" wrapText="1"/>
    </xf>
    <xf numFmtId="0" fontId="3" fillId="56" borderId="46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1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5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1" xfId="0" applyFill="1" applyBorder="1" applyAlignment="1">
      <alignment/>
    </xf>
    <xf numFmtId="0" fontId="0" fillId="0" borderId="68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top" wrapText="1" shrinkToFit="1"/>
    </xf>
    <xf numFmtId="49" fontId="90" fillId="0" borderId="24" xfId="0" applyNumberFormat="1" applyFont="1" applyFill="1" applyBorder="1" applyAlignment="1">
      <alignment horizontal="center" vertical="top"/>
    </xf>
    <xf numFmtId="0" fontId="90" fillId="0" borderId="25" xfId="0" applyNumberFormat="1" applyFont="1" applyFill="1" applyBorder="1" applyAlignment="1">
      <alignment vertical="top" wrapText="1"/>
    </xf>
    <xf numFmtId="173" fontId="90" fillId="0" borderId="25" xfId="0" applyNumberFormat="1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173" fontId="82" fillId="56" borderId="43" xfId="0" applyNumberFormat="1" applyFont="1" applyFill="1" applyBorder="1" applyAlignment="1">
      <alignment horizontal="center" vertical="top"/>
    </xf>
    <xf numFmtId="173" fontId="82" fillId="56" borderId="51" xfId="0" applyNumberFormat="1" applyFont="1" applyFill="1" applyBorder="1" applyAlignment="1">
      <alignment horizontal="center" vertical="top"/>
    </xf>
    <xf numFmtId="173" fontId="80" fillId="56" borderId="43" xfId="0" applyNumberFormat="1" applyFont="1" applyFill="1" applyBorder="1" applyAlignment="1">
      <alignment horizontal="center" vertical="top"/>
    </xf>
    <xf numFmtId="173" fontId="80" fillId="56" borderId="51" xfId="0" applyNumberFormat="1" applyFont="1" applyFill="1" applyBorder="1" applyAlignment="1">
      <alignment horizontal="center" vertical="top"/>
    </xf>
    <xf numFmtId="49" fontId="3" fillId="56" borderId="29" xfId="0" applyNumberFormat="1" applyFont="1" applyFill="1" applyBorder="1" applyAlignment="1">
      <alignment horizontal="center" vertical="top"/>
    </xf>
    <xf numFmtId="49" fontId="3" fillId="56" borderId="28" xfId="124" applyNumberFormat="1" applyFont="1" applyFill="1" applyBorder="1" applyAlignment="1" applyProtection="1">
      <alignment vertical="top"/>
      <protection locked="0"/>
    </xf>
    <xf numFmtId="49" fontId="3" fillId="56" borderId="28" xfId="124" applyNumberFormat="1" applyFont="1" applyFill="1" applyBorder="1" applyAlignment="1" applyProtection="1">
      <alignment horizontal="right" vertical="top"/>
      <protection locked="0"/>
    </xf>
    <xf numFmtId="0" fontId="80" fillId="56" borderId="47" xfId="52" applyNumberFormat="1" applyFont="1" applyFill="1" applyBorder="1" applyAlignment="1">
      <alignment horizontal="left" wrapText="1" readingOrder="1"/>
      <protection/>
    </xf>
    <xf numFmtId="173" fontId="80" fillId="56" borderId="28" xfId="0" applyNumberFormat="1" applyFont="1" applyFill="1" applyBorder="1" applyAlignment="1">
      <alignment horizontal="center" vertical="top"/>
    </xf>
    <xf numFmtId="173" fontId="80" fillId="56" borderId="44" xfId="0" applyNumberFormat="1" applyFont="1" applyFill="1" applyBorder="1" applyAlignment="1">
      <alignment horizontal="center" vertical="top"/>
    </xf>
    <xf numFmtId="49" fontId="37" fillId="56" borderId="29" xfId="0" applyNumberFormat="1" applyFont="1" applyFill="1" applyBorder="1" applyAlignment="1">
      <alignment horizontal="center" vertical="top"/>
    </xf>
    <xf numFmtId="49" fontId="37" fillId="56" borderId="28" xfId="124" applyNumberFormat="1" applyFont="1" applyFill="1" applyBorder="1" applyAlignment="1" applyProtection="1">
      <alignment vertical="top"/>
      <protection locked="0"/>
    </xf>
    <xf numFmtId="49" fontId="37" fillId="56" borderId="28" xfId="124" applyNumberFormat="1" applyFont="1" applyFill="1" applyBorder="1" applyAlignment="1" applyProtection="1">
      <alignment horizontal="right" vertical="top"/>
      <protection locked="0"/>
    </xf>
    <xf numFmtId="0" fontId="82" fillId="56" borderId="47" xfId="52" applyNumberFormat="1" applyFont="1" applyFill="1" applyBorder="1" applyAlignment="1">
      <alignment horizontal="left" wrapText="1" readingOrder="1"/>
      <protection/>
    </xf>
    <xf numFmtId="173" fontId="82" fillId="56" borderId="28" xfId="0" applyNumberFormat="1" applyFont="1" applyFill="1" applyBorder="1" applyAlignment="1">
      <alignment horizontal="center" vertical="top"/>
    </xf>
    <xf numFmtId="173" fontId="82" fillId="56" borderId="44" xfId="0" applyNumberFormat="1" applyFont="1" applyFill="1" applyBorder="1" applyAlignment="1">
      <alignment horizontal="center" vertical="top"/>
    </xf>
    <xf numFmtId="173" fontId="37" fillId="0" borderId="28" xfId="0" applyNumberFormat="1" applyFont="1" applyFill="1" applyBorder="1" applyAlignment="1">
      <alignment horizontal="center" vertical="top"/>
    </xf>
    <xf numFmtId="173" fontId="37" fillId="0" borderId="44" xfId="0" applyNumberFormat="1" applyFont="1" applyFill="1" applyBorder="1" applyAlignment="1">
      <alignment horizontal="center" vertical="top"/>
    </xf>
    <xf numFmtId="49" fontId="80" fillId="0" borderId="49" xfId="0" applyNumberFormat="1" applyFont="1" applyFill="1" applyBorder="1" applyAlignment="1">
      <alignment horizontal="center" vertical="top"/>
    </xf>
    <xf numFmtId="49" fontId="80" fillId="0" borderId="43" xfId="0" applyNumberFormat="1" applyFont="1" applyFill="1" applyBorder="1" applyAlignment="1">
      <alignment horizontal="right" vertical="top"/>
    </xf>
    <xf numFmtId="49" fontId="82" fillId="0" borderId="29" xfId="0" applyNumberFormat="1" applyFont="1" applyFill="1" applyBorder="1" applyAlignment="1">
      <alignment horizontal="center" vertical="top"/>
    </xf>
    <xf numFmtId="49" fontId="80" fillId="0" borderId="28" xfId="0" applyNumberFormat="1" applyFont="1" applyFill="1" applyBorder="1" applyAlignment="1">
      <alignment vertical="top"/>
    </xf>
    <xf numFmtId="49" fontId="82" fillId="0" borderId="28" xfId="0" applyNumberFormat="1" applyFont="1" applyFill="1" applyBorder="1" applyAlignment="1">
      <alignment horizontal="right" vertical="top"/>
    </xf>
    <xf numFmtId="0" fontId="80" fillId="0" borderId="28" xfId="0" applyFont="1" applyFill="1" applyBorder="1" applyAlignment="1">
      <alignment horizontal="left" vertical="top" wrapText="1"/>
    </xf>
    <xf numFmtId="49" fontId="37" fillId="0" borderId="20" xfId="0" applyNumberFormat="1" applyFont="1" applyFill="1" applyBorder="1" applyAlignment="1">
      <alignment horizontal="center" vertical="top"/>
    </xf>
    <xf numFmtId="0" fontId="3" fillId="0" borderId="120" xfId="0" applyFont="1" applyFill="1" applyBorder="1" applyAlignment="1" applyProtection="1">
      <alignment vertical="top" wrapText="1"/>
      <protection locked="0"/>
    </xf>
    <xf numFmtId="173" fontId="3" fillId="0" borderId="27" xfId="0" applyNumberFormat="1" applyFont="1" applyFill="1" applyBorder="1" applyAlignment="1">
      <alignment horizontal="center" vertical="top"/>
    </xf>
    <xf numFmtId="173" fontId="3" fillId="0" borderId="7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21" xfId="0" applyFont="1" applyFill="1" applyBorder="1" applyAlignment="1" applyProtection="1">
      <alignment vertical="top" wrapText="1"/>
      <protection locked="0"/>
    </xf>
    <xf numFmtId="2" fontId="3" fillId="0" borderId="35" xfId="124" applyNumberFormat="1" applyFont="1" applyFill="1" applyBorder="1" applyAlignment="1" applyProtection="1">
      <alignment vertical="top" wrapText="1"/>
      <protection locked="0"/>
    </xf>
    <xf numFmtId="0" fontId="6" fillId="56" borderId="19" xfId="0" applyFont="1" applyFill="1" applyBorder="1" applyAlignment="1">
      <alignment horizontal="center"/>
    </xf>
    <xf numFmtId="0" fontId="6" fillId="56" borderId="64" xfId="0" applyFont="1" applyFill="1" applyBorder="1" applyAlignment="1">
      <alignment horizontal="center" wrapText="1"/>
    </xf>
    <xf numFmtId="0" fontId="6" fillId="56" borderId="30" xfId="0" applyFont="1" applyFill="1" applyBorder="1" applyAlignment="1">
      <alignment horizontal="center" wrapText="1"/>
    </xf>
    <xf numFmtId="0" fontId="6" fillId="56" borderId="31" xfId="0" applyFont="1" applyFill="1" applyBorder="1" applyAlignment="1">
      <alignment horizontal="center" wrapText="1"/>
    </xf>
    <xf numFmtId="0" fontId="6" fillId="56" borderId="19" xfId="0" applyFont="1" applyFill="1" applyBorder="1" applyAlignment="1">
      <alignment horizontal="center" wrapText="1"/>
    </xf>
    <xf numFmtId="0" fontId="6" fillId="56" borderId="71" xfId="0" applyFont="1" applyFill="1" applyBorder="1" applyAlignment="1">
      <alignment horizontal="center" wrapText="1"/>
    </xf>
    <xf numFmtId="0" fontId="6" fillId="56" borderId="30" xfId="0" applyFont="1" applyFill="1" applyBorder="1" applyAlignment="1">
      <alignment horizontal="center"/>
    </xf>
    <xf numFmtId="0" fontId="6" fillId="56" borderId="31" xfId="0" applyFont="1" applyFill="1" applyBorder="1" applyAlignment="1">
      <alignment horizontal="center"/>
    </xf>
    <xf numFmtId="3" fontId="6" fillId="56" borderId="19" xfId="0" applyNumberFormat="1" applyFont="1" applyFill="1" applyBorder="1" applyAlignment="1">
      <alignment horizontal="center"/>
    </xf>
    <xf numFmtId="0" fontId="6" fillId="56" borderId="71" xfId="0" applyFont="1" applyFill="1" applyBorder="1" applyAlignment="1">
      <alignment horizontal="center"/>
    </xf>
    <xf numFmtId="0" fontId="6" fillId="56" borderId="21" xfId="0" applyFont="1" applyFill="1" applyBorder="1" applyAlignment="1">
      <alignment horizontal="center"/>
    </xf>
    <xf numFmtId="0" fontId="7" fillId="56" borderId="105" xfId="0" applyFont="1" applyFill="1" applyBorder="1" applyAlignment="1">
      <alignment horizontal="left" vertical="top" wrapText="1"/>
    </xf>
    <xf numFmtId="49" fontId="7" fillId="56" borderId="42" xfId="0" applyNumberFormat="1" applyFont="1" applyFill="1" applyBorder="1" applyAlignment="1">
      <alignment horizontal="center" vertical="center" wrapText="1"/>
    </xf>
    <xf numFmtId="49" fontId="7" fillId="56" borderId="111" xfId="0" applyNumberFormat="1" applyFont="1" applyFill="1" applyBorder="1" applyAlignment="1">
      <alignment horizontal="center" vertical="center" wrapText="1"/>
    </xf>
    <xf numFmtId="173" fontId="7" fillId="56" borderId="103" xfId="0" applyNumberFormat="1" applyFont="1" applyFill="1" applyBorder="1" applyAlignment="1">
      <alignment horizontal="center" vertical="center" wrapText="1"/>
    </xf>
    <xf numFmtId="173" fontId="7" fillId="56" borderId="104" xfId="0" applyNumberFormat="1" applyFont="1" applyFill="1" applyBorder="1" applyAlignment="1">
      <alignment horizontal="center" vertical="center" wrapText="1"/>
    </xf>
    <xf numFmtId="0" fontId="6" fillId="56" borderId="87" xfId="0" applyFont="1" applyFill="1" applyBorder="1" applyAlignment="1">
      <alignment horizontal="left" vertical="top" wrapText="1"/>
    </xf>
    <xf numFmtId="49" fontId="6" fillId="56" borderId="21" xfId="0" applyNumberFormat="1" applyFont="1" applyFill="1" applyBorder="1" applyAlignment="1">
      <alignment horizontal="center" vertical="top" wrapText="1"/>
    </xf>
    <xf numFmtId="49" fontId="6" fillId="56" borderId="32" xfId="0" applyNumberFormat="1" applyFont="1" applyFill="1" applyBorder="1" applyAlignment="1">
      <alignment horizontal="center" vertical="top" wrapText="1"/>
    </xf>
    <xf numFmtId="173" fontId="6" fillId="56" borderId="25" xfId="0" applyNumberFormat="1" applyFont="1" applyFill="1" applyBorder="1" applyAlignment="1">
      <alignment horizontal="center" vertical="top" wrapText="1"/>
    </xf>
    <xf numFmtId="173" fontId="6" fillId="56" borderId="24" xfId="0" applyNumberFormat="1" applyFont="1" applyFill="1" applyBorder="1" applyAlignment="1">
      <alignment horizontal="center" vertical="top" wrapText="1"/>
    </xf>
    <xf numFmtId="49" fontId="6" fillId="56" borderId="21" xfId="0" applyNumberFormat="1" applyFont="1" applyFill="1" applyBorder="1" applyAlignment="1">
      <alignment horizontal="center" vertical="center" wrapText="1"/>
    </xf>
    <xf numFmtId="49" fontId="6" fillId="56" borderId="32" xfId="0" applyNumberFormat="1" applyFont="1" applyFill="1" applyBorder="1" applyAlignment="1">
      <alignment horizontal="center" vertical="center" wrapText="1"/>
    </xf>
    <xf numFmtId="173" fontId="6" fillId="56" borderId="25" xfId="0" applyNumberFormat="1" applyFont="1" applyFill="1" applyBorder="1" applyAlignment="1">
      <alignment horizontal="center" vertical="center" wrapText="1"/>
    </xf>
    <xf numFmtId="173" fontId="6" fillId="56" borderId="24" xfId="0" applyNumberFormat="1" applyFont="1" applyFill="1" applyBorder="1" applyAlignment="1">
      <alignment horizontal="center" vertical="center" wrapText="1"/>
    </xf>
    <xf numFmtId="0" fontId="6" fillId="56" borderId="65" xfId="0" applyFont="1" applyFill="1" applyBorder="1" applyAlignment="1">
      <alignment horizontal="left" vertical="top" wrapText="1"/>
    </xf>
    <xf numFmtId="49" fontId="6" fillId="56" borderId="29" xfId="0" applyNumberFormat="1" applyFont="1" applyFill="1" applyBorder="1" applyAlignment="1">
      <alignment horizontal="center" vertical="center" wrapText="1"/>
    </xf>
    <xf numFmtId="49" fontId="6" fillId="56" borderId="33" xfId="0" applyNumberFormat="1" applyFont="1" applyFill="1" applyBorder="1" applyAlignment="1">
      <alignment horizontal="center" vertical="center" wrapText="1"/>
    </xf>
    <xf numFmtId="0" fontId="7" fillId="56" borderId="65" xfId="0" applyFont="1" applyFill="1" applyBorder="1" applyAlignment="1">
      <alignment horizontal="left" vertical="top" wrapText="1"/>
    </xf>
    <xf numFmtId="49" fontId="7" fillId="56" borderId="29" xfId="0" applyNumberFormat="1" applyFont="1" applyFill="1" applyBorder="1" applyAlignment="1">
      <alignment horizontal="center" vertical="center" wrapText="1"/>
    </xf>
    <xf numFmtId="49" fontId="7" fillId="56" borderId="33" xfId="0" applyNumberFormat="1" applyFont="1" applyFill="1" applyBorder="1" applyAlignment="1">
      <alignment horizontal="center" vertical="center" wrapText="1"/>
    </xf>
    <xf numFmtId="173" fontId="11" fillId="56" borderId="22" xfId="0" applyNumberFormat="1" applyFont="1" applyFill="1" applyBorder="1" applyAlignment="1">
      <alignment horizontal="center" vertical="center" wrapText="1"/>
    </xf>
    <xf numFmtId="173" fontId="11" fillId="56" borderId="20" xfId="0" applyNumberFormat="1" applyFont="1" applyFill="1" applyBorder="1" applyAlignment="1">
      <alignment horizontal="center" vertical="center" wrapText="1"/>
    </xf>
    <xf numFmtId="173" fontId="6" fillId="56" borderId="22" xfId="0" applyNumberFormat="1" applyFont="1" applyFill="1" applyBorder="1" applyAlignment="1">
      <alignment horizontal="center" vertical="top" wrapText="1"/>
    </xf>
    <xf numFmtId="173" fontId="6" fillId="56" borderId="20" xfId="0" applyNumberFormat="1" applyFont="1" applyFill="1" applyBorder="1" applyAlignment="1">
      <alignment horizontal="center" vertical="top" wrapText="1"/>
    </xf>
    <xf numFmtId="0" fontId="7" fillId="56" borderId="87" xfId="0" applyFont="1" applyFill="1" applyBorder="1" applyAlignment="1" applyProtection="1">
      <alignment horizontal="left" vertical="top" wrapText="1"/>
      <protection locked="0"/>
    </xf>
    <xf numFmtId="49" fontId="7" fillId="56" borderId="21" xfId="0" applyNumberFormat="1" applyFont="1" applyFill="1" applyBorder="1" applyAlignment="1">
      <alignment horizontal="center" vertical="top" wrapText="1"/>
    </xf>
    <xf numFmtId="49" fontId="7" fillId="56" borderId="32" xfId="0" applyNumberFormat="1" applyFont="1" applyFill="1" applyBorder="1" applyAlignment="1">
      <alignment horizontal="center" vertical="top" wrapText="1"/>
    </xf>
    <xf numFmtId="173" fontId="11" fillId="56" borderId="25" xfId="0" applyNumberFormat="1" applyFont="1" applyFill="1" applyBorder="1" applyAlignment="1">
      <alignment horizontal="center" vertical="top" wrapText="1"/>
    </xf>
    <xf numFmtId="173" fontId="11" fillId="56" borderId="24" xfId="0" applyNumberFormat="1" applyFont="1" applyFill="1" applyBorder="1" applyAlignment="1">
      <alignment horizontal="center" vertical="top" wrapText="1"/>
    </xf>
    <xf numFmtId="0" fontId="6" fillId="56" borderId="65" xfId="0" applyFont="1" applyFill="1" applyBorder="1" applyAlignment="1" applyProtection="1">
      <alignment horizontal="left" vertical="top" wrapText="1"/>
      <protection locked="0"/>
    </xf>
    <xf numFmtId="49" fontId="6" fillId="56" borderId="29" xfId="0" applyNumberFormat="1" applyFont="1" applyFill="1" applyBorder="1" applyAlignment="1">
      <alignment horizontal="center" vertical="top" wrapText="1"/>
    </xf>
    <xf numFmtId="49" fontId="6" fillId="56" borderId="33" xfId="0" applyNumberFormat="1" applyFont="1" applyFill="1" applyBorder="1" applyAlignment="1">
      <alignment horizontal="center" vertical="top" wrapText="1"/>
    </xf>
    <xf numFmtId="49" fontId="11" fillId="56" borderId="29" xfId="0" applyNumberFormat="1" applyFont="1" applyFill="1" applyBorder="1" applyAlignment="1">
      <alignment horizontal="center" vertical="center" wrapText="1"/>
    </xf>
    <xf numFmtId="49" fontId="11" fillId="56" borderId="33" xfId="0" applyNumberFormat="1" applyFont="1" applyFill="1" applyBorder="1" applyAlignment="1">
      <alignment horizontal="center" vertical="center" wrapText="1"/>
    </xf>
    <xf numFmtId="173" fontId="7" fillId="56" borderId="22" xfId="0" applyNumberFormat="1" applyFont="1" applyFill="1" applyBorder="1" applyAlignment="1">
      <alignment horizontal="center" vertical="center" wrapText="1"/>
    </xf>
    <xf numFmtId="173" fontId="7" fillId="56" borderId="20" xfId="0" applyNumberFormat="1" applyFont="1" applyFill="1" applyBorder="1" applyAlignment="1">
      <alignment horizontal="center" vertical="center" wrapText="1"/>
    </xf>
    <xf numFmtId="49" fontId="6" fillId="56" borderId="65" xfId="0" applyNumberFormat="1" applyFont="1" applyFill="1" applyBorder="1" applyAlignment="1">
      <alignment horizontal="left" vertical="top" wrapText="1"/>
    </xf>
    <xf numFmtId="49" fontId="7" fillId="56" borderId="65" xfId="0" applyNumberFormat="1" applyFont="1" applyFill="1" applyBorder="1" applyAlignment="1">
      <alignment horizontal="left" vertical="top" wrapText="1"/>
    </xf>
    <xf numFmtId="0" fontId="6" fillId="56" borderId="65" xfId="122" applyFont="1" applyFill="1" applyBorder="1" applyAlignment="1">
      <alignment horizontal="left" vertical="center" wrapText="1"/>
      <protection/>
    </xf>
    <xf numFmtId="49" fontId="6" fillId="56" borderId="33" xfId="122" applyNumberFormat="1" applyFont="1" applyFill="1" applyBorder="1" applyAlignment="1">
      <alignment horizontal="center" vertical="center" wrapText="1"/>
      <protection/>
    </xf>
    <xf numFmtId="173" fontId="6" fillId="56" borderId="22" xfId="122" applyNumberFormat="1" applyFont="1" applyFill="1" applyBorder="1" applyAlignment="1">
      <alignment horizontal="center" vertical="center" wrapText="1"/>
      <protection/>
    </xf>
    <xf numFmtId="173" fontId="6" fillId="56" borderId="20" xfId="122" applyNumberFormat="1" applyFont="1" applyFill="1" applyBorder="1" applyAlignment="1">
      <alignment horizontal="center" vertical="center" wrapText="1"/>
      <protection/>
    </xf>
    <xf numFmtId="0" fontId="6" fillId="56" borderId="65" xfId="0" applyFont="1" applyFill="1" applyBorder="1" applyAlignment="1">
      <alignment horizontal="left" vertical="center" wrapText="1"/>
    </xf>
    <xf numFmtId="0" fontId="6" fillId="56" borderId="65" xfId="122" applyFont="1" applyFill="1" applyBorder="1" applyAlignment="1">
      <alignment horizontal="left" vertical="top" wrapText="1"/>
      <protection/>
    </xf>
    <xf numFmtId="49" fontId="6" fillId="56" borderId="29" xfId="122" applyNumberFormat="1" applyFont="1" applyFill="1" applyBorder="1" applyAlignment="1">
      <alignment horizontal="center" vertical="center" wrapText="1"/>
      <protection/>
    </xf>
    <xf numFmtId="0" fontId="6" fillId="56" borderId="87" xfId="0" applyFont="1" applyFill="1" applyBorder="1" applyAlignment="1">
      <alignment vertical="top" wrapText="1"/>
    </xf>
    <xf numFmtId="173" fontId="6" fillId="56" borderId="116" xfId="0" applyNumberFormat="1" applyFont="1" applyFill="1" applyBorder="1" applyAlignment="1">
      <alignment horizontal="center"/>
    </xf>
    <xf numFmtId="173" fontId="7" fillId="56" borderId="22" xfId="122" applyNumberFormat="1" applyFont="1" applyFill="1" applyBorder="1" applyAlignment="1">
      <alignment horizontal="center" vertical="center" wrapText="1"/>
      <protection/>
    </xf>
    <xf numFmtId="0" fontId="6" fillId="56" borderId="66" xfId="0" applyFont="1" applyFill="1" applyBorder="1" applyAlignment="1">
      <alignment horizontal="left" vertical="top" wrapText="1"/>
    </xf>
    <xf numFmtId="49" fontId="6" fillId="56" borderId="34" xfId="0" applyNumberFormat="1" applyFont="1" applyFill="1" applyBorder="1" applyAlignment="1">
      <alignment horizontal="center" vertical="center" wrapText="1"/>
    </xf>
    <xf numFmtId="49" fontId="6" fillId="56" borderId="35" xfId="0" applyNumberFormat="1" applyFont="1" applyFill="1" applyBorder="1" applyAlignment="1">
      <alignment horizontal="center" vertical="center" wrapText="1"/>
    </xf>
    <xf numFmtId="0" fontId="6" fillId="56" borderId="105" xfId="0" applyNumberFormat="1" applyFont="1" applyFill="1" applyBorder="1" applyAlignment="1">
      <alignment vertical="top" wrapText="1"/>
    </xf>
    <xf numFmtId="49" fontId="6" fillId="56" borderId="104" xfId="0" applyNumberFormat="1" applyFont="1" applyFill="1" applyBorder="1" applyAlignment="1">
      <alignment horizontal="center" vertical="center" wrapText="1"/>
    </xf>
    <xf numFmtId="49" fontId="6" fillId="56" borderId="111" xfId="0" applyNumberFormat="1" applyFont="1" applyFill="1" applyBorder="1" applyAlignment="1">
      <alignment horizontal="center" vertical="center" wrapText="1"/>
    </xf>
    <xf numFmtId="173" fontId="6" fillId="56" borderId="103" xfId="0" applyNumberFormat="1" applyFont="1" applyFill="1" applyBorder="1" applyAlignment="1">
      <alignment horizontal="center" vertical="center" wrapText="1"/>
    </xf>
    <xf numFmtId="0" fontId="15" fillId="56" borderId="104" xfId="0" applyFont="1" applyFill="1" applyBorder="1" applyAlignment="1">
      <alignment horizontal="center"/>
    </xf>
    <xf numFmtId="0" fontId="15" fillId="56" borderId="63" xfId="0" applyFont="1" applyFill="1" applyBorder="1" applyAlignment="1">
      <alignment horizontal="center"/>
    </xf>
    <xf numFmtId="173" fontId="15" fillId="56" borderId="71" xfId="0" applyNumberFormat="1" applyFont="1" applyFill="1" applyBorder="1" applyAlignment="1">
      <alignment horizontal="center"/>
    </xf>
    <xf numFmtId="0" fontId="6" fillId="56" borderId="0" xfId="0" applyFont="1" applyFill="1" applyAlignment="1">
      <alignment horizontal="center" vertical="top" wrapText="1"/>
    </xf>
    <xf numFmtId="0" fontId="6" fillId="56" borderId="33" xfId="102" applyFont="1" applyFill="1" applyBorder="1" applyAlignment="1">
      <alignment horizontal="left" vertical="center" wrapText="1"/>
      <protection/>
    </xf>
    <xf numFmtId="173" fontId="6" fillId="56" borderId="70" xfId="102" applyNumberFormat="1" applyFont="1" applyFill="1" applyBorder="1" applyAlignment="1">
      <alignment horizontal="center" vertical="center" wrapText="1"/>
      <protection/>
    </xf>
    <xf numFmtId="0" fontId="6" fillId="56" borderId="76" xfId="102" applyFont="1" applyFill="1" applyBorder="1" applyAlignment="1">
      <alignment horizontal="left" vertical="center" wrapText="1"/>
      <protection/>
    </xf>
    <xf numFmtId="0" fontId="6" fillId="56" borderId="28" xfId="0" applyFont="1" applyFill="1" applyBorder="1" applyAlignment="1">
      <alignment horizontal="left" vertical="top" wrapText="1"/>
    </xf>
    <xf numFmtId="2" fontId="6" fillId="56" borderId="28" xfId="0" applyNumberFormat="1" applyFont="1" applyFill="1" applyBorder="1" applyAlignment="1">
      <alignment vertical="top" wrapText="1"/>
    </xf>
    <xf numFmtId="0" fontId="6" fillId="56" borderId="28" xfId="0" applyFont="1" applyFill="1" applyBorder="1" applyAlignment="1">
      <alignment wrapText="1"/>
    </xf>
    <xf numFmtId="0" fontId="91" fillId="56" borderId="0" xfId="0" applyFont="1" applyFill="1" applyAlignment="1">
      <alignment horizontal="center"/>
    </xf>
    <xf numFmtId="0" fontId="6" fillId="56" borderId="35" xfId="102" applyFont="1" applyFill="1" applyBorder="1" applyAlignment="1">
      <alignment horizontal="left" vertical="center" wrapText="1"/>
      <protection/>
    </xf>
    <xf numFmtId="0" fontId="6" fillId="56" borderId="28" xfId="102" applyFont="1" applyFill="1" applyBorder="1" applyAlignment="1">
      <alignment horizontal="left" vertical="center" wrapText="1"/>
      <protection/>
    </xf>
    <xf numFmtId="0" fontId="10" fillId="56" borderId="0" xfId="0" applyFont="1" applyFill="1" applyAlignment="1">
      <alignment horizontal="center"/>
    </xf>
    <xf numFmtId="0" fontId="88" fillId="0" borderId="37" xfId="102" applyFont="1" applyFill="1" applyBorder="1" applyAlignment="1">
      <alignment horizontal="left" vertical="center" wrapText="1"/>
      <protection/>
    </xf>
    <xf numFmtId="173" fontId="10" fillId="56" borderId="28" xfId="94" applyNumberFormat="1" applyFont="1" applyFill="1" applyBorder="1" applyAlignment="1">
      <alignment horizontal="center" wrapText="1"/>
      <protection/>
    </xf>
    <xf numFmtId="0" fontId="88" fillId="0" borderId="27" xfId="102" applyFont="1" applyFill="1" applyBorder="1" applyAlignment="1">
      <alignment horizontal="left" vertical="center" wrapText="1"/>
      <protection/>
    </xf>
    <xf numFmtId="0" fontId="10" fillId="56" borderId="28" xfId="0" applyFont="1" applyFill="1" applyBorder="1" applyAlignment="1">
      <alignment horizontal="center" vertical="center" wrapText="1"/>
    </xf>
    <xf numFmtId="176" fontId="10" fillId="56" borderId="28" xfId="94" applyNumberFormat="1" applyFont="1" applyFill="1" applyBorder="1" applyAlignment="1">
      <alignment horizontal="center" wrapText="1"/>
      <protection/>
    </xf>
    <xf numFmtId="172" fontId="10" fillId="56" borderId="28" xfId="0" applyNumberFormat="1" applyFont="1" applyFill="1" applyBorder="1" applyAlignment="1">
      <alignment/>
    </xf>
    <xf numFmtId="172" fontId="10" fillId="56" borderId="28" xfId="0" applyNumberFormat="1" applyFont="1" applyFill="1" applyBorder="1" applyAlignment="1">
      <alignment horizontal="center" wrapText="1"/>
    </xf>
    <xf numFmtId="172" fontId="10" fillId="56" borderId="33" xfId="0" applyNumberFormat="1" applyFont="1" applyFill="1" applyBorder="1" applyAlignment="1">
      <alignment/>
    </xf>
    <xf numFmtId="173" fontId="16" fillId="56" borderId="22" xfId="0" applyNumberFormat="1" applyFont="1" applyFill="1" applyBorder="1" applyAlignment="1">
      <alignment horizontal="center" wrapText="1"/>
    </xf>
    <xf numFmtId="173" fontId="10" fillId="0" borderId="76" xfId="0" applyNumberFormat="1" applyFont="1" applyFill="1" applyBorder="1" applyAlignment="1">
      <alignment/>
    </xf>
    <xf numFmtId="0" fontId="10" fillId="0" borderId="27" xfId="0" applyFont="1" applyFill="1" applyBorder="1" applyAlignment="1" quotePrefix="1">
      <alignment vertical="center" wrapText="1"/>
    </xf>
    <xf numFmtId="173" fontId="10" fillId="0" borderId="108" xfId="0" applyNumberFormat="1" applyFont="1" applyFill="1" applyBorder="1" applyAlignment="1">
      <alignment horizontal="right"/>
    </xf>
    <xf numFmtId="0" fontId="10" fillId="0" borderId="79" xfId="0" applyFont="1" applyFill="1" applyBorder="1" applyAlignment="1" quotePrefix="1">
      <alignment vertical="center" wrapText="1"/>
    </xf>
    <xf numFmtId="0" fontId="10" fillId="56" borderId="37" xfId="0" applyFont="1" applyFill="1" applyBorder="1" applyAlignment="1" quotePrefix="1">
      <alignment horizontal="left" vertical="center" wrapText="1"/>
    </xf>
    <xf numFmtId="0" fontId="16" fillId="56" borderId="28" xfId="0" applyFont="1" applyFill="1" applyBorder="1" applyAlignment="1">
      <alignment horizontal="center" vertical="center" wrapText="1"/>
    </xf>
    <xf numFmtId="173" fontId="10" fillId="56" borderId="28" xfId="0" applyNumberFormat="1" applyFont="1" applyFill="1" applyBorder="1" applyAlignment="1">
      <alignment horizontal="right"/>
    </xf>
    <xf numFmtId="173" fontId="16" fillId="56" borderId="28" xfId="0" applyNumberFormat="1" applyFont="1" applyFill="1" applyBorder="1" applyAlignment="1">
      <alignment horizontal="right"/>
    </xf>
    <xf numFmtId="173" fontId="10" fillId="56" borderId="33" xfId="0" applyNumberFormat="1" applyFont="1" applyFill="1" applyBorder="1" applyAlignment="1">
      <alignment horizontal="right"/>
    </xf>
    <xf numFmtId="173" fontId="10" fillId="56" borderId="22" xfId="0" applyNumberFormat="1" applyFont="1" applyFill="1" applyBorder="1" applyAlignment="1">
      <alignment horizontal="right"/>
    </xf>
    <xf numFmtId="0" fontId="10" fillId="56" borderId="79" xfId="0" applyFont="1" applyFill="1" applyBorder="1" applyAlignment="1" quotePrefix="1">
      <alignment horizontal="left" vertical="center" wrapText="1"/>
    </xf>
    <xf numFmtId="173" fontId="16" fillId="56" borderId="33" xfId="0" applyNumberFormat="1" applyFont="1" applyFill="1" applyBorder="1" applyAlignment="1">
      <alignment horizontal="right"/>
    </xf>
    <xf numFmtId="0" fontId="10" fillId="56" borderId="27" xfId="0" applyFont="1" applyFill="1" applyBorder="1" applyAlignment="1" quotePrefix="1">
      <alignment horizontal="left" vertical="center" wrapText="1"/>
    </xf>
    <xf numFmtId="0" fontId="10" fillId="56" borderId="27" xfId="0" applyFont="1" applyFill="1" applyBorder="1" applyAlignment="1" quotePrefix="1">
      <alignment vertical="center" wrapText="1"/>
    </xf>
    <xf numFmtId="0" fontId="10" fillId="0" borderId="28" xfId="0" applyFont="1" applyFill="1" applyBorder="1" applyAlignment="1">
      <alignment horizontal="left" wrapText="1"/>
    </xf>
    <xf numFmtId="173" fontId="16" fillId="0" borderId="28" xfId="0" applyNumberFormat="1" applyFont="1" applyFill="1" applyBorder="1" applyAlignment="1">
      <alignment horizontal="right"/>
    </xf>
    <xf numFmtId="173" fontId="16" fillId="0" borderId="33" xfId="0" applyNumberFormat="1" applyFont="1" applyFill="1" applyBorder="1" applyAlignment="1">
      <alignment horizontal="right"/>
    </xf>
    <xf numFmtId="0" fontId="10" fillId="0" borderId="37" xfId="0" applyFont="1" applyFill="1" applyBorder="1" applyAlignment="1" quotePrefix="1">
      <alignment horizontal="left" wrapText="1"/>
    </xf>
    <xf numFmtId="0" fontId="16" fillId="0" borderId="37" xfId="0" applyFont="1" applyFill="1" applyBorder="1" applyAlignment="1">
      <alignment horizontal="center" vertical="center" wrapText="1"/>
    </xf>
    <xf numFmtId="173" fontId="10" fillId="0" borderId="37" xfId="0" applyNumberFormat="1" applyFont="1" applyFill="1" applyBorder="1" applyAlignment="1">
      <alignment horizontal="right"/>
    </xf>
    <xf numFmtId="173" fontId="10" fillId="0" borderId="35" xfId="0" applyNumberFormat="1" applyFont="1" applyFill="1" applyBorder="1" applyAlignment="1">
      <alignment horizontal="right"/>
    </xf>
    <xf numFmtId="173" fontId="10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9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2" fontId="3" fillId="0" borderId="74" xfId="0" applyNumberFormat="1" applyFont="1" applyFill="1" applyBorder="1" applyAlignment="1">
      <alignment horizontal="center" vertical="center" wrapText="1"/>
    </xf>
    <xf numFmtId="172" fontId="3" fillId="0" borderId="73" xfId="0" applyNumberFormat="1" applyFont="1" applyFill="1" applyBorder="1" applyAlignment="1">
      <alignment horizontal="center"/>
    </xf>
    <xf numFmtId="172" fontId="3" fillId="0" borderId="80" xfId="0" applyNumberFormat="1" applyFont="1" applyFill="1" applyBorder="1" applyAlignment="1">
      <alignment horizontal="center" vertical="center" wrapText="1"/>
    </xf>
    <xf numFmtId="172" fontId="3" fillId="0" borderId="39" xfId="0" applyNumberFormat="1" applyFont="1" applyFill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3" fillId="0" borderId="118" xfId="0" applyFont="1" applyBorder="1" applyAlignment="1">
      <alignment horizont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92" fillId="0" borderId="21" xfId="0" applyNumberFormat="1" applyFont="1" applyBorder="1" applyAlignment="1">
      <alignment/>
    </xf>
    <xf numFmtId="0" fontId="93" fillId="0" borderId="27" xfId="92" applyFont="1" applyFill="1" applyBorder="1" applyAlignment="1">
      <alignment horizontal="left" vertical="center" wrapText="1"/>
      <protection/>
    </xf>
    <xf numFmtId="173" fontId="93" fillId="0" borderId="70" xfId="0" applyNumberFormat="1" applyFont="1" applyBorder="1" applyAlignment="1">
      <alignment horizontal="center" vertical="center" wrapText="1"/>
    </xf>
    <xf numFmtId="49" fontId="92" fillId="0" borderId="29" xfId="0" applyNumberFormat="1" applyFont="1" applyBorder="1" applyAlignment="1">
      <alignment/>
    </xf>
    <xf numFmtId="0" fontId="92" fillId="0" borderId="28" xfId="92" applyFont="1" applyFill="1" applyBorder="1" applyAlignment="1">
      <alignment horizontal="left" vertical="center" wrapText="1"/>
      <protection/>
    </xf>
    <xf numFmtId="173" fontId="92" fillId="0" borderId="44" xfId="0" applyNumberFormat="1" applyFont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 wrapText="1"/>
    </xf>
    <xf numFmtId="0" fontId="93" fillId="55" borderId="76" xfId="0" applyFont="1" applyFill="1" applyBorder="1" applyAlignment="1">
      <alignment vertical="top" wrapText="1"/>
    </xf>
    <xf numFmtId="173" fontId="93" fillId="0" borderId="44" xfId="0" applyNumberFormat="1" applyFont="1" applyBorder="1" applyAlignment="1">
      <alignment horizontal="center" vertical="center"/>
    </xf>
    <xf numFmtId="173" fontId="92" fillId="0" borderId="44" xfId="0" applyNumberFormat="1" applyFont="1" applyBorder="1" applyAlignment="1">
      <alignment horizontal="center" vertical="center"/>
    </xf>
    <xf numFmtId="49" fontId="92" fillId="0" borderId="101" xfId="0" applyNumberFormat="1" applyFont="1" applyBorder="1" applyAlignment="1">
      <alignment/>
    </xf>
    <xf numFmtId="0" fontId="92" fillId="55" borderId="122" xfId="0" applyFont="1" applyFill="1" applyBorder="1" applyAlignment="1">
      <alignment vertical="top" wrapText="1"/>
    </xf>
    <xf numFmtId="173" fontId="92" fillId="0" borderId="97" xfId="0" applyNumberFormat="1" applyFont="1" applyBorder="1" applyAlignment="1">
      <alignment horizontal="center" wrapText="1"/>
    </xf>
    <xf numFmtId="49" fontId="92" fillId="0" borderId="42" xfId="0" applyNumberFormat="1" applyFont="1" applyBorder="1" applyAlignment="1">
      <alignment/>
    </xf>
    <xf numFmtId="0" fontId="94" fillId="0" borderId="122" xfId="0" applyFont="1" applyBorder="1" applyAlignment="1">
      <alignment horizontal="center" wrapText="1"/>
    </xf>
    <xf numFmtId="173" fontId="94" fillId="0" borderId="75" xfId="0" applyNumberFormat="1" applyFont="1" applyBorder="1" applyAlignment="1">
      <alignment horizontal="center" wrapText="1"/>
    </xf>
    <xf numFmtId="0" fontId="92" fillId="0" borderId="28" xfId="0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horizontal="center" vertical="center" wrapText="1"/>
    </xf>
    <xf numFmtId="49" fontId="92" fillId="0" borderId="28" xfId="0" applyNumberFormat="1" applyFont="1" applyFill="1" applyBorder="1" applyAlignment="1">
      <alignment horizontal="center" vertical="top" wrapText="1"/>
    </xf>
    <xf numFmtId="0" fontId="92" fillId="0" borderId="28" xfId="0" applyFont="1" applyFill="1" applyBorder="1" applyAlignment="1">
      <alignment horizontal="left" vertical="center" wrapText="1"/>
    </xf>
    <xf numFmtId="174" fontId="92" fillId="0" borderId="28" xfId="0" applyNumberFormat="1" applyFont="1" applyFill="1" applyBorder="1" applyAlignment="1">
      <alignment horizontal="center" vertical="center" wrapText="1"/>
    </xf>
  </cellXfs>
  <cellStyles count="138">
    <cellStyle name="Normal" xfId="0"/>
    <cellStyle name="_договора 222 2009 год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Денежный 2" xfId="74"/>
    <cellStyle name="Денежный 2 2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1" xfId="93"/>
    <cellStyle name="Обычный 12" xfId="94"/>
    <cellStyle name="Обычный 15" xfId="95"/>
    <cellStyle name="Обычный 15 2" xfId="96"/>
    <cellStyle name="Обычный 15 2 2" xfId="97"/>
    <cellStyle name="Обычный 15 2 3" xfId="98"/>
    <cellStyle name="Обычный 15 3" xfId="99"/>
    <cellStyle name="Обычный 15 4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3" xfId="106"/>
    <cellStyle name="Обычный 3 2" xfId="107"/>
    <cellStyle name="Обычный 3 3" xfId="108"/>
    <cellStyle name="Обычный 3 3 2" xfId="109"/>
    <cellStyle name="Обычный 3 4" xfId="110"/>
    <cellStyle name="Обычный 4" xfId="111"/>
    <cellStyle name="Обычный 4 2" xfId="112"/>
    <cellStyle name="Обычный 4 3" xfId="113"/>
    <cellStyle name="Обычный 4 3 2" xfId="114"/>
    <cellStyle name="Обычный 5" xfId="115"/>
    <cellStyle name="Обычный 6" xfId="116"/>
    <cellStyle name="Обычный 7" xfId="117"/>
    <cellStyle name="Обычный 8" xfId="118"/>
    <cellStyle name="Обычный 8 2" xfId="119"/>
    <cellStyle name="Обычный 9" xfId="120"/>
    <cellStyle name="Обычный 9 2" xfId="121"/>
    <cellStyle name="Обычный_ведомственная на 2011-2013гг РУО" xfId="122"/>
    <cellStyle name="Обычный_ведомственная на 2011-2013гг РУО 2" xfId="123"/>
    <cellStyle name="Обычный_Приложения к решению сессии 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Примечание 2 2" xfId="132"/>
    <cellStyle name="Percent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2" xfId="141"/>
    <cellStyle name="Финансовый 2 2" xfId="142"/>
    <cellStyle name="Финансовый 2 2 2" xfId="143"/>
    <cellStyle name="Финансовый 2 2 3" xfId="144"/>
    <cellStyle name="Финансовый 2 3" xfId="145"/>
    <cellStyle name="Финансовый 3" xfId="146"/>
    <cellStyle name="Финансовый 3 2" xfId="147"/>
    <cellStyle name="Финансовый 3 3" xfId="148"/>
    <cellStyle name="Финансовый 4" xfId="149"/>
    <cellStyle name="Хороший" xfId="150"/>
    <cellStyle name="Хороший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250\&#1073;&#1102;&#1076;&#1078;&#1077;&#1090;&#1085;&#1099;&#1081;%20&#1086;&#1090;&#1076;&#1077;&#1083;\&#1056;&#1045;&#1064;&#1045;&#1053;&#1048;&#1071;%20&#1057;&#1045;&#1057;&#1057;&#1048;&#1048;\2024\&#1092;&#1077;&#1074;&#1088;&#1072;&#1083;&#1100;&#1089;&#1082;&#1072;&#1103;%20&#1089;&#1077;&#1089;&#1089;&#1080;&#1103;\&#1055;&#1088;&#1080;&#1083;&#1086;&#1078;&#1077;&#1085;&#1080;&#1103;%20&#1092;&#1077;&#1074;&#1088;&#1072;&#1083;&#1100;%20202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4"/>
  <sheetViews>
    <sheetView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2.75390625" style="2" customWidth="1"/>
    <col min="2" max="2" width="29.125" style="25" customWidth="1"/>
    <col min="3" max="3" width="41.125" style="25" customWidth="1"/>
    <col min="4" max="6" width="15.375" style="2" customWidth="1"/>
    <col min="7" max="7" width="9.125" style="2" customWidth="1"/>
    <col min="8" max="8" width="10.875" style="2" hidden="1" customWidth="1"/>
    <col min="9" max="9" width="9.125" style="2" hidden="1" customWidth="1"/>
    <col min="10" max="16384" width="9.125" style="2" customWidth="1"/>
  </cols>
  <sheetData>
    <row r="1" spans="3:6" ht="12.75">
      <c r="C1" s="2"/>
      <c r="E1" s="9"/>
      <c r="F1" s="90" t="s">
        <v>601</v>
      </c>
    </row>
    <row r="2" spans="3:6" ht="12.75">
      <c r="C2" s="2"/>
      <c r="E2" s="9"/>
      <c r="F2" s="91" t="s">
        <v>395</v>
      </c>
    </row>
    <row r="3" spans="3:6" ht="12.75">
      <c r="C3" s="2"/>
      <c r="E3" s="9"/>
      <c r="F3" s="92" t="s">
        <v>876</v>
      </c>
    </row>
    <row r="4" spans="3:6" ht="12.75">
      <c r="C4" s="2"/>
      <c r="E4" s="9"/>
      <c r="F4" s="92" t="s">
        <v>932</v>
      </c>
    </row>
    <row r="6" spans="2:6" ht="12.75">
      <c r="B6" s="601" t="s">
        <v>933</v>
      </c>
      <c r="C6" s="601"/>
      <c r="D6" s="601"/>
      <c r="E6" s="601"/>
      <c r="F6" s="601"/>
    </row>
    <row r="8" spans="2:6" ht="15.75" customHeight="1">
      <c r="B8" s="600" t="s">
        <v>93</v>
      </c>
      <c r="C8" s="600"/>
      <c r="D8" s="600"/>
      <c r="E8" s="600"/>
      <c r="F8" s="600"/>
    </row>
    <row r="9" spans="2:15" ht="15.75" customHeight="1">
      <c r="B9" s="600" t="s">
        <v>899</v>
      </c>
      <c r="C9" s="600"/>
      <c r="D9" s="600"/>
      <c r="E9" s="600"/>
      <c r="F9" s="600"/>
      <c r="M9" s="29"/>
      <c r="N9" s="30"/>
      <c r="O9" s="30"/>
    </row>
    <row r="10" spans="2:15" ht="12.75">
      <c r="B10" s="33"/>
      <c r="D10" s="25"/>
      <c r="E10" s="25"/>
      <c r="F10" s="25"/>
      <c r="M10" s="31"/>
      <c r="N10" s="30"/>
      <c r="O10" s="30"/>
    </row>
    <row r="11" spans="2:15" ht="14.25" thickBot="1">
      <c r="B11" s="33"/>
      <c r="D11" s="34"/>
      <c r="E11" s="34"/>
      <c r="F11" s="104" t="s">
        <v>161</v>
      </c>
      <c r="M11" s="32"/>
      <c r="N11" s="30"/>
      <c r="O11" s="30"/>
    </row>
    <row r="12" spans="2:15" ht="78.75" customHeight="1" thickBot="1">
      <c r="B12" s="764" t="s">
        <v>437</v>
      </c>
      <c r="C12" s="765" t="s">
        <v>438</v>
      </c>
      <c r="D12" s="12" t="s">
        <v>688</v>
      </c>
      <c r="E12" s="12" t="s">
        <v>717</v>
      </c>
      <c r="F12" s="12" t="s">
        <v>877</v>
      </c>
      <c r="N12" s="30"/>
      <c r="O12" s="30"/>
    </row>
    <row r="13" spans="2:15" ht="31.5" customHeight="1" hidden="1">
      <c r="B13" s="766" t="s">
        <v>698</v>
      </c>
      <c r="C13" s="767" t="s">
        <v>666</v>
      </c>
      <c r="D13" s="768">
        <f aca="true" t="shared" si="0" ref="D13:F14">D14</f>
        <v>0</v>
      </c>
      <c r="E13" s="768">
        <f t="shared" si="0"/>
        <v>0</v>
      </c>
      <c r="F13" s="768">
        <f t="shared" si="0"/>
        <v>0</v>
      </c>
      <c r="N13" s="30"/>
      <c r="O13" s="30"/>
    </row>
    <row r="14" spans="2:15" ht="47.25" customHeight="1" hidden="1">
      <c r="B14" s="94" t="s">
        <v>699</v>
      </c>
      <c r="C14" s="95" t="s">
        <v>706</v>
      </c>
      <c r="D14" s="128">
        <f t="shared" si="0"/>
        <v>0</v>
      </c>
      <c r="E14" s="128">
        <f t="shared" si="0"/>
        <v>0</v>
      </c>
      <c r="F14" s="128">
        <f t="shared" si="0"/>
        <v>0</v>
      </c>
      <c r="N14" s="30"/>
      <c r="O14" s="30"/>
    </row>
    <row r="15" spans="2:15" ht="48.75" customHeight="1" hidden="1">
      <c r="B15" s="96" t="s">
        <v>667</v>
      </c>
      <c r="C15" s="97" t="s">
        <v>700</v>
      </c>
      <c r="D15" s="129">
        <v>0</v>
      </c>
      <c r="E15" s="129">
        <v>0</v>
      </c>
      <c r="F15" s="129">
        <v>0</v>
      </c>
      <c r="M15" s="30"/>
      <c r="N15" s="30"/>
      <c r="O15" s="30"/>
    </row>
    <row r="16" spans="2:15" ht="49.5" customHeight="1">
      <c r="B16" s="38" t="s">
        <v>439</v>
      </c>
      <c r="C16" s="39" t="s">
        <v>745</v>
      </c>
      <c r="D16" s="111">
        <v>-15000</v>
      </c>
      <c r="E16" s="111">
        <v>-10000</v>
      </c>
      <c r="F16" s="111">
        <v>0</v>
      </c>
      <c r="M16" s="8"/>
      <c r="N16" s="9"/>
      <c r="O16" s="9"/>
    </row>
    <row r="17" spans="2:15" ht="63" customHeight="1">
      <c r="B17" s="40" t="s">
        <v>406</v>
      </c>
      <c r="C17" s="98" t="s">
        <v>701</v>
      </c>
      <c r="D17" s="112">
        <v>-15000</v>
      </c>
      <c r="E17" s="112">
        <v>-10000</v>
      </c>
      <c r="F17" s="112">
        <v>0</v>
      </c>
      <c r="M17" s="28"/>
      <c r="N17" s="9"/>
      <c r="O17" s="9"/>
    </row>
    <row r="18" spans="2:15" ht="69" customHeight="1">
      <c r="B18" s="41" t="s">
        <v>73</v>
      </c>
      <c r="C18" s="42" t="s">
        <v>702</v>
      </c>
      <c r="D18" s="113">
        <v>10000</v>
      </c>
      <c r="E18" s="113">
        <v>0</v>
      </c>
      <c r="F18" s="113">
        <v>0</v>
      </c>
      <c r="N18" s="9"/>
      <c r="O18" s="9"/>
    </row>
    <row r="19" spans="2:15" ht="79.5" customHeight="1">
      <c r="B19" s="43" t="s">
        <v>74</v>
      </c>
      <c r="C19" s="44" t="s">
        <v>703</v>
      </c>
      <c r="D19" s="114">
        <v>10000</v>
      </c>
      <c r="E19" s="114">
        <v>0</v>
      </c>
      <c r="F19" s="114">
        <v>0</v>
      </c>
      <c r="N19" s="9"/>
      <c r="O19" s="9"/>
    </row>
    <row r="20" spans="2:6" s="26" customFormat="1" ht="81" customHeight="1">
      <c r="B20" s="45" t="s">
        <v>75</v>
      </c>
      <c r="C20" s="42" t="s">
        <v>704</v>
      </c>
      <c r="D20" s="113">
        <v>25000</v>
      </c>
      <c r="E20" s="113">
        <v>10000</v>
      </c>
      <c r="F20" s="113">
        <v>0</v>
      </c>
    </row>
    <row r="21" spans="2:6" ht="81" customHeight="1">
      <c r="B21" s="43" t="s">
        <v>76</v>
      </c>
      <c r="C21" s="44" t="s">
        <v>705</v>
      </c>
      <c r="D21" s="114">
        <v>25000</v>
      </c>
      <c r="E21" s="114">
        <v>10000</v>
      </c>
      <c r="F21" s="114">
        <v>0</v>
      </c>
    </row>
    <row r="22" spans="2:6" ht="32.25" customHeight="1">
      <c r="B22" s="46" t="s">
        <v>45</v>
      </c>
      <c r="C22" s="47" t="s">
        <v>595</v>
      </c>
      <c r="D22" s="115">
        <v>35875.075809999835</v>
      </c>
      <c r="E22" s="115">
        <v>0</v>
      </c>
      <c r="F22" s="115">
        <v>0</v>
      </c>
    </row>
    <row r="23" spans="2:6" ht="31.5">
      <c r="B23" s="48" t="s">
        <v>1</v>
      </c>
      <c r="C23" s="49" t="s">
        <v>594</v>
      </c>
      <c r="D23" s="113">
        <v>1690291.40911</v>
      </c>
      <c r="E23" s="113">
        <v>1649624.316</v>
      </c>
      <c r="F23" s="113">
        <v>1662358.341</v>
      </c>
    </row>
    <row r="24" spans="2:6" ht="31.5">
      <c r="B24" s="50" t="s">
        <v>46</v>
      </c>
      <c r="C24" s="51" t="s">
        <v>47</v>
      </c>
      <c r="D24" s="116">
        <v>1690291.40911</v>
      </c>
      <c r="E24" s="116">
        <v>1649624.316</v>
      </c>
      <c r="F24" s="116">
        <v>1662358.341</v>
      </c>
    </row>
    <row r="25" spans="2:6" ht="31.5">
      <c r="B25" s="52" t="s">
        <v>48</v>
      </c>
      <c r="C25" s="53" t="s">
        <v>115</v>
      </c>
      <c r="D25" s="114">
        <v>1690291.40911</v>
      </c>
      <c r="E25" s="114">
        <v>1649624.316</v>
      </c>
      <c r="F25" s="114">
        <v>1662358.341</v>
      </c>
    </row>
    <row r="26" spans="2:6" ht="47.25">
      <c r="B26" s="52" t="s">
        <v>90</v>
      </c>
      <c r="C26" s="53" t="s">
        <v>99</v>
      </c>
      <c r="D26" s="114">
        <v>1690291.40911</v>
      </c>
      <c r="E26" s="114">
        <v>1649624.316</v>
      </c>
      <c r="F26" s="114">
        <v>1662358.341</v>
      </c>
    </row>
    <row r="27" spans="2:6" ht="31.5">
      <c r="B27" s="48" t="s">
        <v>49</v>
      </c>
      <c r="C27" s="49" t="s">
        <v>116</v>
      </c>
      <c r="D27" s="113">
        <v>-1726166.4849199997</v>
      </c>
      <c r="E27" s="113">
        <v>-1649624.3159999999</v>
      </c>
      <c r="F27" s="113">
        <v>-1662358.341</v>
      </c>
    </row>
    <row r="28" spans="2:6" ht="36.75" customHeight="1">
      <c r="B28" s="52" t="s">
        <v>77</v>
      </c>
      <c r="C28" s="53" t="s">
        <v>117</v>
      </c>
      <c r="D28" s="114">
        <v>-1726166.4849199997</v>
      </c>
      <c r="E28" s="114">
        <v>-1649624.3159999999</v>
      </c>
      <c r="F28" s="114">
        <v>-1662358.341</v>
      </c>
    </row>
    <row r="29" spans="2:6" ht="31.5">
      <c r="B29" s="52" t="s">
        <v>114</v>
      </c>
      <c r="C29" s="53" t="s">
        <v>113</v>
      </c>
      <c r="D29" s="117">
        <v>-1726166.4849199997</v>
      </c>
      <c r="E29" s="117">
        <v>-1649624.3159999999</v>
      </c>
      <c r="F29" s="117">
        <v>-1662358.341</v>
      </c>
    </row>
    <row r="30" spans="2:6" ht="48" thickBot="1">
      <c r="B30" s="52" t="s">
        <v>91</v>
      </c>
      <c r="C30" s="99" t="s">
        <v>78</v>
      </c>
      <c r="D30" s="117">
        <v>-1726166.4849199997</v>
      </c>
      <c r="E30" s="117">
        <v>-1649624.3159999999</v>
      </c>
      <c r="F30" s="117">
        <v>-1662358.341</v>
      </c>
    </row>
    <row r="31" spans="2:6" ht="16.5" thickBot="1">
      <c r="B31" s="602" t="s">
        <v>2</v>
      </c>
      <c r="C31" s="603"/>
      <c r="D31" s="118">
        <v>20875.075809999835</v>
      </c>
      <c r="E31" s="118">
        <v>-10000</v>
      </c>
      <c r="F31" s="118">
        <v>0</v>
      </c>
    </row>
    <row r="33" spans="2:6" ht="38.25" customHeight="1">
      <c r="B33" s="35"/>
      <c r="C33" s="36"/>
      <c r="D33" s="37"/>
      <c r="E33" s="37"/>
      <c r="F33" s="37"/>
    </row>
    <row r="34" ht="12.75">
      <c r="B34" s="27"/>
    </row>
  </sheetData>
  <sheetProtection/>
  <mergeCells count="4">
    <mergeCell ref="B8:F8"/>
    <mergeCell ref="B9:F9"/>
    <mergeCell ref="B6:F6"/>
    <mergeCell ref="B31:C3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C15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3.25390625" style="0" customWidth="1"/>
    <col min="2" max="2" width="37.25390625" style="0" customWidth="1"/>
    <col min="3" max="3" width="22.625" style="0" customWidth="1"/>
  </cols>
  <sheetData>
    <row r="2" ht="15.75">
      <c r="C2" s="57" t="s">
        <v>633</v>
      </c>
    </row>
    <row r="3" ht="15.75">
      <c r="C3" s="59" t="s">
        <v>395</v>
      </c>
    </row>
    <row r="4" ht="15.75">
      <c r="C4" s="279" t="s">
        <v>876</v>
      </c>
    </row>
    <row r="5" ht="15.75">
      <c r="C5" s="89" t="s">
        <v>932</v>
      </c>
    </row>
    <row r="6" ht="15.75">
      <c r="B6" s="4"/>
    </row>
    <row r="7" ht="15.75">
      <c r="C7" s="15"/>
    </row>
    <row r="8" spans="1:3" ht="20.25" customHeight="1">
      <c r="A8" s="600" t="s">
        <v>882</v>
      </c>
      <c r="B8" s="600"/>
      <c r="C8" s="600"/>
    </row>
    <row r="9" spans="1:3" ht="39.75" customHeight="1">
      <c r="A9" s="600"/>
      <c r="B9" s="600"/>
      <c r="C9" s="600"/>
    </row>
    <row r="11" spans="1:2" ht="16.5" thickBot="1">
      <c r="A11" s="4"/>
      <c r="B11" s="4"/>
    </row>
    <row r="12" spans="1:3" ht="15.75" customHeight="1">
      <c r="A12" s="675" t="s">
        <v>14</v>
      </c>
      <c r="B12" s="678" t="s">
        <v>68</v>
      </c>
      <c r="C12" s="681" t="s">
        <v>881</v>
      </c>
    </row>
    <row r="13" spans="1:3" ht="12.75" customHeight="1">
      <c r="A13" s="676"/>
      <c r="B13" s="679"/>
      <c r="C13" s="682"/>
    </row>
    <row r="14" spans="1:3" ht="101.25" customHeight="1" thickBot="1">
      <c r="A14" s="677"/>
      <c r="B14" s="680"/>
      <c r="C14" s="683"/>
    </row>
    <row r="15" spans="1:3" ht="16.5" thickBot="1">
      <c r="A15" s="103">
        <v>1</v>
      </c>
      <c r="B15" s="130" t="s">
        <v>153</v>
      </c>
      <c r="C15" s="405">
        <v>1609.65</v>
      </c>
    </row>
  </sheetData>
  <sheetProtection/>
  <mergeCells count="4">
    <mergeCell ref="A8:C9"/>
    <mergeCell ref="A12:A14"/>
    <mergeCell ref="B12:B14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C1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3.25390625" style="0" customWidth="1"/>
    <col min="2" max="2" width="37.25390625" style="0" customWidth="1"/>
    <col min="3" max="3" width="22.625" style="0" customWidth="1"/>
  </cols>
  <sheetData>
    <row r="2" ht="15.75">
      <c r="C2" s="57" t="s">
        <v>880</v>
      </c>
    </row>
    <row r="3" ht="15.75">
      <c r="C3" s="59" t="s">
        <v>395</v>
      </c>
    </row>
    <row r="4" ht="15.75">
      <c r="C4" s="279" t="s">
        <v>876</v>
      </c>
    </row>
    <row r="5" ht="15.75">
      <c r="C5" s="89" t="s">
        <v>932</v>
      </c>
    </row>
    <row r="6" ht="15.75">
      <c r="B6" s="4"/>
    </row>
    <row r="7" spans="1:3" ht="15.75">
      <c r="A7" t="s">
        <v>933</v>
      </c>
      <c r="C7" s="15"/>
    </row>
    <row r="8" ht="15.75">
      <c r="C8" s="15"/>
    </row>
    <row r="9" spans="1:3" ht="36.75" customHeight="1">
      <c r="A9" s="600" t="s">
        <v>1004</v>
      </c>
      <c r="B9" s="600"/>
      <c r="C9" s="600"/>
    </row>
    <row r="10" spans="1:3" ht="39.75" customHeight="1">
      <c r="A10" s="600"/>
      <c r="B10" s="600"/>
      <c r="C10" s="600"/>
    </row>
    <row r="12" spans="1:2" ht="16.5" thickBot="1">
      <c r="A12" s="4"/>
      <c r="B12" s="4"/>
    </row>
    <row r="13" spans="1:3" ht="15.75" customHeight="1">
      <c r="A13" s="675" t="s">
        <v>14</v>
      </c>
      <c r="B13" s="678" t="s">
        <v>68</v>
      </c>
      <c r="C13" s="681" t="s">
        <v>881</v>
      </c>
    </row>
    <row r="14" spans="1:3" ht="12.75" customHeight="1">
      <c r="A14" s="676"/>
      <c r="B14" s="679"/>
      <c r="C14" s="682"/>
    </row>
    <row r="15" spans="1:3" ht="101.25" customHeight="1" thickBot="1">
      <c r="A15" s="677"/>
      <c r="B15" s="680"/>
      <c r="C15" s="683"/>
    </row>
    <row r="16" spans="1:3" ht="16.5" thickBot="1">
      <c r="A16" s="103">
        <v>1</v>
      </c>
      <c r="B16" s="130" t="s">
        <v>153</v>
      </c>
      <c r="C16" s="405">
        <v>984.9</v>
      </c>
    </row>
  </sheetData>
  <sheetProtection/>
  <mergeCells count="4">
    <mergeCell ref="A9:C10"/>
    <mergeCell ref="A13:A15"/>
    <mergeCell ref="B13:B15"/>
    <mergeCell ref="C13:C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393"/>
  <sheetViews>
    <sheetView zoomScale="90" zoomScaleNormal="90" zoomScaleSheetLayoutView="100" workbookViewId="0" topLeftCell="A1">
      <selection activeCell="A5" sqref="A5:N5"/>
    </sheetView>
  </sheetViews>
  <sheetFormatPr defaultColWidth="7.00390625" defaultRowHeight="12.75"/>
  <cols>
    <col min="1" max="1" width="63.625" style="280" customWidth="1"/>
    <col min="2" max="2" width="41.75390625" style="280" customWidth="1"/>
    <col min="3" max="3" width="13.125" style="281" customWidth="1"/>
    <col min="4" max="4" width="13.375" style="282" customWidth="1"/>
    <col min="5" max="5" width="14.875" style="280" customWidth="1"/>
    <col min="6" max="6" width="10.875" style="280" customWidth="1"/>
    <col min="7" max="7" width="11.25390625" style="280" customWidth="1"/>
    <col min="8" max="9" width="11.125" style="280" customWidth="1"/>
    <col min="10" max="10" width="10.375" style="280" customWidth="1"/>
    <col min="11" max="11" width="12.75390625" style="280" customWidth="1"/>
    <col min="12" max="12" width="12.125" style="280" customWidth="1"/>
    <col min="13" max="13" width="12.875" style="280" customWidth="1"/>
    <col min="14" max="14" width="11.75390625" style="280" customWidth="1"/>
    <col min="15" max="15" width="13.125" style="280" customWidth="1"/>
    <col min="16" max="16" width="12.00390625" style="280" customWidth="1"/>
    <col min="17" max="17" width="10.75390625" style="280" customWidth="1"/>
    <col min="18" max="16384" width="7.00390625" style="280" customWidth="1"/>
  </cols>
  <sheetData>
    <row r="1" spans="8:17" ht="15.75" customHeight="1">
      <c r="H1" s="283"/>
      <c r="I1" s="283"/>
      <c r="Q1" s="201" t="s">
        <v>878</v>
      </c>
    </row>
    <row r="2" ht="15.75">
      <c r="Q2" s="202" t="s">
        <v>394</v>
      </c>
    </row>
    <row r="3" ht="15.75">
      <c r="Q3" s="203" t="s">
        <v>876</v>
      </c>
    </row>
    <row r="4" spans="8:17" ht="15.75">
      <c r="H4" s="200"/>
      <c r="I4" s="200"/>
      <c r="Q4" s="203" t="s">
        <v>932</v>
      </c>
    </row>
    <row r="5" spans="1:14" ht="12.75" customHeight="1">
      <c r="A5" s="880" t="s">
        <v>933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</row>
    <row r="6" spans="2:12" ht="12"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8" spans="1:15" ht="12" customHeight="1">
      <c r="A8" s="693" t="s">
        <v>879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</row>
    <row r="10" spans="1:17" ht="12.75" thickBot="1">
      <c r="A10" s="284"/>
      <c r="D10" s="285"/>
      <c r="Q10" s="280" t="s">
        <v>94</v>
      </c>
    </row>
    <row r="11" spans="1:17" ht="12" customHeight="1">
      <c r="A11" s="700" t="s">
        <v>555</v>
      </c>
      <c r="B11" s="694" t="s">
        <v>81</v>
      </c>
      <c r="C11" s="694" t="s">
        <v>688</v>
      </c>
      <c r="D11" s="694" t="s">
        <v>404</v>
      </c>
      <c r="E11" s="703" t="s">
        <v>82</v>
      </c>
      <c r="F11" s="703"/>
      <c r="G11" s="703"/>
      <c r="H11" s="703"/>
      <c r="I11" s="703"/>
      <c r="J11" s="703"/>
      <c r="K11" s="703"/>
      <c r="L11" s="703"/>
      <c r="M11" s="703"/>
      <c r="N11" s="286"/>
      <c r="O11" s="697" t="s">
        <v>127</v>
      </c>
      <c r="P11" s="689" t="s">
        <v>717</v>
      </c>
      <c r="Q11" s="686" t="s">
        <v>877</v>
      </c>
    </row>
    <row r="12" spans="1:17" ht="12">
      <c r="A12" s="701"/>
      <c r="B12" s="695"/>
      <c r="C12" s="695"/>
      <c r="D12" s="695"/>
      <c r="E12" s="287" t="s">
        <v>38</v>
      </c>
      <c r="F12" s="288" t="s">
        <v>103</v>
      </c>
      <c r="G12" s="287" t="s">
        <v>59</v>
      </c>
      <c r="H12" s="287" t="s">
        <v>60</v>
      </c>
      <c r="I12" s="288" t="s">
        <v>101</v>
      </c>
      <c r="J12" s="287" t="s">
        <v>52</v>
      </c>
      <c r="K12" s="287" t="s">
        <v>120</v>
      </c>
      <c r="L12" s="287" t="s">
        <v>63</v>
      </c>
      <c r="M12" s="289">
        <v>10</v>
      </c>
      <c r="N12" s="290">
        <v>11</v>
      </c>
      <c r="O12" s="698"/>
      <c r="P12" s="690"/>
      <c r="Q12" s="687"/>
    </row>
    <row r="13" spans="1:17" ht="98.25" customHeight="1" thickBot="1">
      <c r="A13" s="702"/>
      <c r="B13" s="696"/>
      <c r="C13" s="696"/>
      <c r="D13" s="696"/>
      <c r="E13" s="599" t="s">
        <v>37</v>
      </c>
      <c r="F13" s="599" t="s">
        <v>62</v>
      </c>
      <c r="G13" s="599" t="s">
        <v>64</v>
      </c>
      <c r="H13" s="599" t="s">
        <v>95</v>
      </c>
      <c r="I13" s="599" t="s">
        <v>603</v>
      </c>
      <c r="J13" s="291" t="s">
        <v>51</v>
      </c>
      <c r="K13" s="599" t="s">
        <v>97</v>
      </c>
      <c r="L13" s="599" t="s">
        <v>88</v>
      </c>
      <c r="M13" s="599" t="s">
        <v>132</v>
      </c>
      <c r="N13" s="292" t="s">
        <v>42</v>
      </c>
      <c r="O13" s="699"/>
      <c r="P13" s="691"/>
      <c r="Q13" s="688"/>
    </row>
    <row r="14" spans="1:17" s="439" customFormat="1" ht="31.5" customHeight="1">
      <c r="A14" s="429" t="s">
        <v>722</v>
      </c>
      <c r="B14" s="430"/>
      <c r="C14" s="431">
        <v>599.3</v>
      </c>
      <c r="D14" s="432" t="s">
        <v>83</v>
      </c>
      <c r="E14" s="433"/>
      <c r="F14" s="433"/>
      <c r="G14" s="433"/>
      <c r="H14" s="433"/>
      <c r="I14" s="433"/>
      <c r="J14" s="434">
        <f>C14</f>
        <v>599.3</v>
      </c>
      <c r="K14" s="433"/>
      <c r="L14" s="433"/>
      <c r="M14" s="433"/>
      <c r="N14" s="435"/>
      <c r="O14" s="436">
        <f>SUM(E14:M14)</f>
        <v>599.3</v>
      </c>
      <c r="P14" s="437">
        <v>599.3</v>
      </c>
      <c r="Q14" s="438">
        <v>599.3</v>
      </c>
    </row>
    <row r="15" spans="1:17" s="439" customFormat="1" ht="27" customHeight="1">
      <c r="A15" s="429" t="s">
        <v>723</v>
      </c>
      <c r="B15" s="430"/>
      <c r="C15" s="431">
        <v>127.3</v>
      </c>
      <c r="D15" s="432" t="s">
        <v>83</v>
      </c>
      <c r="E15" s="433"/>
      <c r="F15" s="433"/>
      <c r="G15" s="433"/>
      <c r="H15" s="433"/>
      <c r="I15" s="433"/>
      <c r="J15" s="434"/>
      <c r="K15" s="433">
        <f>C15</f>
        <v>127.3</v>
      </c>
      <c r="L15" s="433"/>
      <c r="M15" s="433"/>
      <c r="N15" s="435"/>
      <c r="O15" s="436">
        <f>SUM(E15:M15)</f>
        <v>127.3</v>
      </c>
      <c r="P15" s="440">
        <v>127.3</v>
      </c>
      <c r="Q15" s="441">
        <v>127.3</v>
      </c>
    </row>
    <row r="16" spans="1:17" s="439" customFormat="1" ht="62.25" customHeight="1">
      <c r="A16" s="442" t="s">
        <v>900</v>
      </c>
      <c r="B16" s="443"/>
      <c r="C16" s="444">
        <v>1688</v>
      </c>
      <c r="D16" s="432" t="s">
        <v>557</v>
      </c>
      <c r="E16" s="445"/>
      <c r="F16" s="445"/>
      <c r="G16" s="445"/>
      <c r="H16" s="445"/>
      <c r="I16" s="445"/>
      <c r="J16" s="446">
        <f>C16</f>
        <v>1688</v>
      </c>
      <c r="K16" s="445"/>
      <c r="L16" s="445"/>
      <c r="M16" s="445"/>
      <c r="N16" s="447"/>
      <c r="O16" s="436">
        <f>SUM(E16:M16)</f>
        <v>1688</v>
      </c>
      <c r="P16" s="448">
        <v>1688</v>
      </c>
      <c r="Q16" s="449">
        <v>1688</v>
      </c>
    </row>
    <row r="17" spans="1:17" s="439" customFormat="1" ht="62.25" customHeight="1">
      <c r="A17" s="442" t="s">
        <v>901</v>
      </c>
      <c r="B17" s="443"/>
      <c r="C17" s="444">
        <v>1827.5</v>
      </c>
      <c r="D17" s="432" t="s">
        <v>557</v>
      </c>
      <c r="E17" s="445"/>
      <c r="F17" s="445"/>
      <c r="G17" s="445"/>
      <c r="H17" s="445"/>
      <c r="I17" s="445"/>
      <c r="J17" s="446">
        <f>C17</f>
        <v>1827.5</v>
      </c>
      <c r="K17" s="445"/>
      <c r="L17" s="445"/>
      <c r="M17" s="445"/>
      <c r="N17" s="447"/>
      <c r="O17" s="436">
        <f>SUM(E17:M17)</f>
        <v>1827.5</v>
      </c>
      <c r="P17" s="448">
        <v>1462</v>
      </c>
      <c r="Q17" s="449">
        <v>1462</v>
      </c>
    </row>
    <row r="18" spans="1:17" s="439" customFormat="1" ht="77.25" customHeight="1">
      <c r="A18" s="450" t="s">
        <v>724</v>
      </c>
      <c r="B18" s="451" t="s">
        <v>609</v>
      </c>
      <c r="C18" s="452">
        <v>12349.6</v>
      </c>
      <c r="D18" s="453" t="s">
        <v>557</v>
      </c>
      <c r="E18" s="454"/>
      <c r="F18" s="445"/>
      <c r="G18" s="445"/>
      <c r="H18" s="445"/>
      <c r="I18" s="445"/>
      <c r="J18" s="446"/>
      <c r="K18" s="445"/>
      <c r="L18" s="445"/>
      <c r="M18" s="445">
        <f>C18</f>
        <v>12349.6</v>
      </c>
      <c r="N18" s="447"/>
      <c r="O18" s="436">
        <f>C18</f>
        <v>12349.6</v>
      </c>
      <c r="P18" s="448">
        <v>12349.6</v>
      </c>
      <c r="Q18" s="449">
        <v>12170.9</v>
      </c>
    </row>
    <row r="19" spans="1:17" s="439" customFormat="1" ht="45" customHeight="1">
      <c r="A19" s="450" t="s">
        <v>1005</v>
      </c>
      <c r="B19" s="451"/>
      <c r="C19" s="452">
        <v>5433.1</v>
      </c>
      <c r="D19" s="453" t="s">
        <v>557</v>
      </c>
      <c r="E19" s="454"/>
      <c r="F19" s="445"/>
      <c r="G19" s="445"/>
      <c r="H19" s="445"/>
      <c r="I19" s="445"/>
      <c r="J19" s="446"/>
      <c r="K19" s="445"/>
      <c r="L19" s="445"/>
      <c r="M19" s="445">
        <f>C19</f>
        <v>5433.1</v>
      </c>
      <c r="N19" s="447"/>
      <c r="O19" s="436">
        <f>C19</f>
        <v>5433.1</v>
      </c>
      <c r="P19" s="448">
        <v>5433.1</v>
      </c>
      <c r="Q19" s="449">
        <v>5433.1</v>
      </c>
    </row>
    <row r="20" spans="1:17" s="439" customFormat="1" ht="45" customHeight="1">
      <c r="A20" s="881" t="s">
        <v>1006</v>
      </c>
      <c r="B20" s="451"/>
      <c r="C20" s="882">
        <f>5923.995-304.888</f>
        <v>5619.107</v>
      </c>
      <c r="D20" s="453" t="s">
        <v>557</v>
      </c>
      <c r="E20" s="454"/>
      <c r="F20" s="445"/>
      <c r="G20" s="445"/>
      <c r="H20" s="445"/>
      <c r="I20" s="445"/>
      <c r="J20" s="446">
        <f>C20</f>
        <v>5619.107</v>
      </c>
      <c r="K20" s="445"/>
      <c r="L20" s="445"/>
      <c r="M20" s="445"/>
      <c r="N20" s="447"/>
      <c r="O20" s="436">
        <f>C20</f>
        <v>5619.107</v>
      </c>
      <c r="P20" s="448">
        <v>0</v>
      </c>
      <c r="Q20" s="449">
        <v>0</v>
      </c>
    </row>
    <row r="21" spans="1:17" s="439" customFormat="1" ht="24">
      <c r="A21" s="883"/>
      <c r="B21" s="451"/>
      <c r="C21" s="882">
        <v>304.888</v>
      </c>
      <c r="D21" s="884" t="s">
        <v>83</v>
      </c>
      <c r="E21" s="885"/>
      <c r="F21" s="886"/>
      <c r="G21" s="886"/>
      <c r="H21" s="886"/>
      <c r="I21" s="886"/>
      <c r="J21" s="887"/>
      <c r="K21" s="886"/>
      <c r="L21" s="886"/>
      <c r="M21" s="886"/>
      <c r="N21" s="888">
        <f>C21</f>
        <v>304.888</v>
      </c>
      <c r="O21" s="889">
        <f>C21</f>
        <v>304.888</v>
      </c>
      <c r="P21" s="448">
        <v>0</v>
      </c>
      <c r="Q21" s="449">
        <v>0</v>
      </c>
    </row>
    <row r="22" spans="1:17" s="439" customFormat="1" ht="27.75" customHeight="1">
      <c r="A22" s="450" t="s">
        <v>71</v>
      </c>
      <c r="B22" s="451"/>
      <c r="C22" s="882">
        <f>C21+C20</f>
        <v>5923.995</v>
      </c>
      <c r="D22" s="882"/>
      <c r="E22" s="882">
        <f aca="true" t="shared" si="0" ref="E22:Q22">E21+E20</f>
        <v>0</v>
      </c>
      <c r="F22" s="882">
        <f t="shared" si="0"/>
        <v>0</v>
      </c>
      <c r="G22" s="882">
        <f t="shared" si="0"/>
        <v>0</v>
      </c>
      <c r="H22" s="882">
        <f t="shared" si="0"/>
        <v>0</v>
      </c>
      <c r="I22" s="882">
        <f t="shared" si="0"/>
        <v>0</v>
      </c>
      <c r="J22" s="882">
        <f t="shared" si="0"/>
        <v>5619.107</v>
      </c>
      <c r="K22" s="882">
        <f t="shared" si="0"/>
        <v>0</v>
      </c>
      <c r="L22" s="882">
        <f t="shared" si="0"/>
        <v>0</v>
      </c>
      <c r="M22" s="882">
        <f t="shared" si="0"/>
        <v>0</v>
      </c>
      <c r="N22" s="882">
        <f t="shared" si="0"/>
        <v>304.888</v>
      </c>
      <c r="O22" s="889">
        <f t="shared" si="0"/>
        <v>5923.995</v>
      </c>
      <c r="P22" s="448">
        <f t="shared" si="0"/>
        <v>0</v>
      </c>
      <c r="Q22" s="449">
        <f t="shared" si="0"/>
        <v>0</v>
      </c>
    </row>
    <row r="23" spans="1:17" s="439" customFormat="1" ht="39.75" customHeight="1">
      <c r="A23" s="450" t="s">
        <v>902</v>
      </c>
      <c r="B23" s="451"/>
      <c r="C23" s="452">
        <v>99.7</v>
      </c>
      <c r="D23" s="453" t="s">
        <v>83</v>
      </c>
      <c r="E23" s="454"/>
      <c r="F23" s="445"/>
      <c r="G23" s="445"/>
      <c r="H23" s="445"/>
      <c r="I23" s="445"/>
      <c r="J23" s="446"/>
      <c r="K23" s="445">
        <f>C23</f>
        <v>99.7</v>
      </c>
      <c r="L23" s="445"/>
      <c r="M23" s="445"/>
      <c r="N23" s="447"/>
      <c r="O23" s="436">
        <f>C23</f>
        <v>99.7</v>
      </c>
      <c r="P23" s="448">
        <v>103.3</v>
      </c>
      <c r="Q23" s="449">
        <v>102.5</v>
      </c>
    </row>
    <row r="24" spans="1:17" s="439" customFormat="1" ht="42.75" customHeight="1">
      <c r="A24" s="450" t="s">
        <v>1007</v>
      </c>
      <c r="B24" s="451"/>
      <c r="C24" s="452">
        <v>215.784</v>
      </c>
      <c r="D24" s="453" t="s">
        <v>83</v>
      </c>
      <c r="E24" s="454"/>
      <c r="F24" s="445"/>
      <c r="G24" s="445">
        <f>C24</f>
        <v>215.784</v>
      </c>
      <c r="H24" s="445"/>
      <c r="I24" s="445"/>
      <c r="J24" s="446"/>
      <c r="K24" s="445"/>
      <c r="L24" s="445"/>
      <c r="M24" s="445"/>
      <c r="N24" s="447"/>
      <c r="O24" s="436">
        <f>C24</f>
        <v>215.784</v>
      </c>
      <c r="P24" s="448">
        <v>0</v>
      </c>
      <c r="Q24" s="449">
        <v>0</v>
      </c>
    </row>
    <row r="25" spans="1:17" s="439" customFormat="1" ht="40.5" customHeight="1" thickBot="1">
      <c r="A25" s="450" t="s">
        <v>725</v>
      </c>
      <c r="B25" s="451"/>
      <c r="C25" s="452">
        <v>629.7</v>
      </c>
      <c r="D25" s="453" t="s">
        <v>83</v>
      </c>
      <c r="E25" s="454"/>
      <c r="F25" s="445"/>
      <c r="G25" s="445">
        <f>C25</f>
        <v>629.7</v>
      </c>
      <c r="H25" s="445"/>
      <c r="I25" s="445"/>
      <c r="J25" s="446"/>
      <c r="K25" s="445"/>
      <c r="L25" s="445"/>
      <c r="M25" s="445"/>
      <c r="N25" s="447"/>
      <c r="O25" s="436">
        <f>G25</f>
        <v>629.7</v>
      </c>
      <c r="P25" s="448">
        <v>629.7</v>
      </c>
      <c r="Q25" s="449">
        <v>629.7</v>
      </c>
    </row>
    <row r="26" spans="1:17" s="439" customFormat="1" ht="30.75" customHeight="1" thickBot="1">
      <c r="A26" s="455" t="s">
        <v>230</v>
      </c>
      <c r="B26" s="456"/>
      <c r="C26" s="457">
        <f>SUM(C14:C25)-C22</f>
        <v>28893.978999999996</v>
      </c>
      <c r="D26" s="457"/>
      <c r="E26" s="457">
        <f aca="true" t="shared" si="1" ref="E26:Q26">SUM(E14:E25)</f>
        <v>0</v>
      </c>
      <c r="F26" s="457">
        <f t="shared" si="1"/>
        <v>0</v>
      </c>
      <c r="G26" s="457">
        <f t="shared" si="1"/>
        <v>845.484</v>
      </c>
      <c r="H26" s="457">
        <f t="shared" si="1"/>
        <v>0</v>
      </c>
      <c r="I26" s="457">
        <f t="shared" si="1"/>
        <v>0</v>
      </c>
      <c r="J26" s="457">
        <f t="shared" si="1"/>
        <v>15353.014</v>
      </c>
      <c r="K26" s="457">
        <f t="shared" si="1"/>
        <v>227</v>
      </c>
      <c r="L26" s="457">
        <f t="shared" si="1"/>
        <v>0</v>
      </c>
      <c r="M26" s="457">
        <f t="shared" si="1"/>
        <v>17782.7</v>
      </c>
      <c r="N26" s="457">
        <f t="shared" si="1"/>
        <v>609.776</v>
      </c>
      <c r="O26" s="457">
        <f>SUM(O14:O25)-O22</f>
        <v>28893.978999999996</v>
      </c>
      <c r="P26" s="457">
        <f t="shared" si="1"/>
        <v>22392.300000000003</v>
      </c>
      <c r="Q26" s="457">
        <f t="shared" si="1"/>
        <v>22212.8</v>
      </c>
    </row>
    <row r="27" spans="1:17" s="439" customFormat="1" ht="194.25" customHeight="1">
      <c r="A27" s="684" t="s">
        <v>501</v>
      </c>
      <c r="B27" s="458" t="s">
        <v>502</v>
      </c>
      <c r="C27" s="459">
        <v>216481</v>
      </c>
      <c r="D27" s="460" t="s">
        <v>557</v>
      </c>
      <c r="E27" s="461"/>
      <c r="F27" s="461"/>
      <c r="G27" s="461"/>
      <c r="H27" s="461"/>
      <c r="I27" s="461"/>
      <c r="J27" s="462">
        <f>C27</f>
        <v>216481</v>
      </c>
      <c r="K27" s="461"/>
      <c r="L27" s="461"/>
      <c r="M27" s="461"/>
      <c r="N27" s="463"/>
      <c r="O27" s="464">
        <f>SUM(E27:M27)</f>
        <v>216481</v>
      </c>
      <c r="P27" s="459">
        <v>212356.5</v>
      </c>
      <c r="Q27" s="465">
        <v>212356.5</v>
      </c>
    </row>
    <row r="28" spans="1:17" s="439" customFormat="1" ht="201" customHeight="1">
      <c r="A28" s="685"/>
      <c r="B28" s="432" t="s">
        <v>503</v>
      </c>
      <c r="C28" s="437">
        <v>70542.5</v>
      </c>
      <c r="D28" s="432" t="s">
        <v>557</v>
      </c>
      <c r="E28" s="433"/>
      <c r="F28" s="433"/>
      <c r="G28" s="433"/>
      <c r="H28" s="433"/>
      <c r="I28" s="433"/>
      <c r="J28" s="433">
        <f>C28</f>
        <v>70542.5</v>
      </c>
      <c r="K28" s="433"/>
      <c r="L28" s="433"/>
      <c r="M28" s="433"/>
      <c r="N28" s="435"/>
      <c r="O28" s="438">
        <f>SUM(E28:M28)</f>
        <v>70542.5</v>
      </c>
      <c r="P28" s="437">
        <v>70542.5</v>
      </c>
      <c r="Q28" s="467">
        <v>70542.5</v>
      </c>
    </row>
    <row r="29" spans="1:17" s="439" customFormat="1" ht="12">
      <c r="A29" s="466" t="s">
        <v>127</v>
      </c>
      <c r="B29" s="432"/>
      <c r="C29" s="468">
        <f>C27+C28</f>
        <v>287023.5</v>
      </c>
      <c r="D29" s="432"/>
      <c r="E29" s="433"/>
      <c r="F29" s="433"/>
      <c r="G29" s="433"/>
      <c r="H29" s="433"/>
      <c r="I29" s="433"/>
      <c r="J29" s="433">
        <f>J27+J28</f>
        <v>287023.5</v>
      </c>
      <c r="K29" s="433"/>
      <c r="L29" s="433"/>
      <c r="M29" s="433"/>
      <c r="N29" s="435"/>
      <c r="O29" s="438">
        <f>SUM(E29:M29)</f>
        <v>287023.5</v>
      </c>
      <c r="P29" s="437">
        <f>P27+P28</f>
        <v>282899</v>
      </c>
      <c r="Q29" s="467">
        <f>Q27+Q28</f>
        <v>282899</v>
      </c>
    </row>
    <row r="30" spans="1:17" s="439" customFormat="1" ht="198" customHeight="1">
      <c r="A30" s="685" t="s">
        <v>504</v>
      </c>
      <c r="B30" s="469" t="s">
        <v>505</v>
      </c>
      <c r="C30" s="468">
        <v>119967.6</v>
      </c>
      <c r="D30" s="432" t="s">
        <v>557</v>
      </c>
      <c r="E30" s="433"/>
      <c r="F30" s="433"/>
      <c r="G30" s="433"/>
      <c r="H30" s="433"/>
      <c r="I30" s="433"/>
      <c r="J30" s="433">
        <f>C30</f>
        <v>119967.6</v>
      </c>
      <c r="K30" s="433"/>
      <c r="L30" s="433"/>
      <c r="M30" s="433"/>
      <c r="N30" s="435"/>
      <c r="O30" s="438">
        <f>J30</f>
        <v>119967.6</v>
      </c>
      <c r="P30" s="470">
        <v>119967.6</v>
      </c>
      <c r="Q30" s="449">
        <v>119967.6</v>
      </c>
    </row>
    <row r="31" spans="1:17" s="439" customFormat="1" ht="198" customHeight="1">
      <c r="A31" s="685"/>
      <c r="B31" s="432" t="s">
        <v>506</v>
      </c>
      <c r="C31" s="468">
        <v>67357.7</v>
      </c>
      <c r="D31" s="432" t="s">
        <v>557</v>
      </c>
      <c r="E31" s="433"/>
      <c r="F31" s="433"/>
      <c r="G31" s="433"/>
      <c r="H31" s="433"/>
      <c r="I31" s="433"/>
      <c r="J31" s="433">
        <f>C31</f>
        <v>67357.7</v>
      </c>
      <c r="K31" s="433"/>
      <c r="L31" s="433"/>
      <c r="M31" s="433"/>
      <c r="N31" s="435"/>
      <c r="O31" s="438">
        <f>J31</f>
        <v>67357.7</v>
      </c>
      <c r="P31" s="470">
        <v>67357.7</v>
      </c>
      <c r="Q31" s="449">
        <v>67357.7</v>
      </c>
    </row>
    <row r="32" spans="1:17" s="439" customFormat="1" ht="24.75" customHeight="1">
      <c r="A32" s="466" t="s">
        <v>127</v>
      </c>
      <c r="B32" s="432"/>
      <c r="C32" s="468">
        <f>C30+C31</f>
        <v>187325.3</v>
      </c>
      <c r="D32" s="432"/>
      <c r="E32" s="433"/>
      <c r="F32" s="433"/>
      <c r="G32" s="433"/>
      <c r="H32" s="433"/>
      <c r="I32" s="433"/>
      <c r="J32" s="433">
        <f>C32</f>
        <v>187325.3</v>
      </c>
      <c r="K32" s="433"/>
      <c r="L32" s="433"/>
      <c r="M32" s="433"/>
      <c r="N32" s="435"/>
      <c r="O32" s="438">
        <f>J32</f>
        <v>187325.3</v>
      </c>
      <c r="P32" s="437">
        <f>P31+P30</f>
        <v>187325.3</v>
      </c>
      <c r="Q32" s="467">
        <f>Q31+Q30</f>
        <v>187325.3</v>
      </c>
    </row>
    <row r="33" spans="1:17" s="439" customFormat="1" ht="63.75" customHeight="1">
      <c r="A33" s="471" t="s">
        <v>720</v>
      </c>
      <c r="B33" s="432"/>
      <c r="C33" s="472">
        <v>162.2</v>
      </c>
      <c r="D33" s="432" t="s">
        <v>130</v>
      </c>
      <c r="E33" s="433"/>
      <c r="F33" s="433"/>
      <c r="G33" s="433"/>
      <c r="H33" s="433"/>
      <c r="I33" s="433"/>
      <c r="J33" s="433"/>
      <c r="K33" s="433"/>
      <c r="L33" s="433"/>
      <c r="M33" s="433"/>
      <c r="N33" s="435"/>
      <c r="O33" s="438">
        <f aca="true" t="shared" si="2" ref="O33:O41">SUM(E33:M33)</f>
        <v>0</v>
      </c>
      <c r="P33" s="473">
        <v>143.1</v>
      </c>
      <c r="Q33" s="438">
        <v>143.1</v>
      </c>
    </row>
    <row r="34" spans="1:17" s="439" customFormat="1" ht="84">
      <c r="A34" s="474" t="s">
        <v>718</v>
      </c>
      <c r="B34" s="475"/>
      <c r="C34" s="472">
        <v>5977.7</v>
      </c>
      <c r="D34" s="432" t="s">
        <v>557</v>
      </c>
      <c r="E34" s="433"/>
      <c r="F34" s="433"/>
      <c r="G34" s="433"/>
      <c r="H34" s="433"/>
      <c r="I34" s="433"/>
      <c r="J34" s="433"/>
      <c r="K34" s="433"/>
      <c r="L34" s="433"/>
      <c r="M34" s="433">
        <f>C34</f>
        <v>5977.7</v>
      </c>
      <c r="N34" s="435"/>
      <c r="O34" s="438">
        <f t="shared" si="2"/>
        <v>5977.7</v>
      </c>
      <c r="P34" s="473">
        <v>5977.7</v>
      </c>
      <c r="Q34" s="438">
        <v>5977.7</v>
      </c>
    </row>
    <row r="35" spans="1:17" s="439" customFormat="1" ht="60">
      <c r="A35" s="474" t="s">
        <v>719</v>
      </c>
      <c r="B35" s="475"/>
      <c r="C35" s="472">
        <v>1306.3</v>
      </c>
      <c r="D35" s="432" t="s">
        <v>83</v>
      </c>
      <c r="E35" s="433">
        <f>C35</f>
        <v>1306.3</v>
      </c>
      <c r="F35" s="433"/>
      <c r="G35" s="433"/>
      <c r="H35" s="433"/>
      <c r="I35" s="433"/>
      <c r="J35" s="433"/>
      <c r="K35" s="433"/>
      <c r="L35" s="433"/>
      <c r="M35" s="433"/>
      <c r="N35" s="435"/>
      <c r="O35" s="438">
        <f t="shared" si="2"/>
        <v>1306.3</v>
      </c>
      <c r="P35" s="473">
        <v>1207.9</v>
      </c>
      <c r="Q35" s="438">
        <v>1207.9</v>
      </c>
    </row>
    <row r="36" spans="1:17" s="439" customFormat="1" ht="55.5" customHeight="1">
      <c r="A36" s="474" t="s">
        <v>721</v>
      </c>
      <c r="B36" s="432" t="s">
        <v>451</v>
      </c>
      <c r="C36" s="472">
        <v>1320.9</v>
      </c>
      <c r="D36" s="432" t="s">
        <v>83</v>
      </c>
      <c r="E36" s="433"/>
      <c r="F36" s="433"/>
      <c r="G36" s="433">
        <f>C36</f>
        <v>1320.9</v>
      </c>
      <c r="H36" s="433"/>
      <c r="I36" s="433"/>
      <c r="J36" s="433"/>
      <c r="K36" s="433"/>
      <c r="L36" s="433"/>
      <c r="M36" s="433"/>
      <c r="N36" s="435"/>
      <c r="O36" s="438">
        <f t="shared" si="2"/>
        <v>1320.9</v>
      </c>
      <c r="P36" s="473">
        <v>1222.5</v>
      </c>
      <c r="Q36" s="438">
        <v>1222.5</v>
      </c>
    </row>
    <row r="37" spans="1:17" s="439" customFormat="1" ht="68.25" customHeight="1">
      <c r="A37" s="474" t="s">
        <v>726</v>
      </c>
      <c r="B37" s="432"/>
      <c r="C37" s="472">
        <v>13029.8</v>
      </c>
      <c r="D37" s="432" t="s">
        <v>0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5"/>
      <c r="O37" s="438">
        <f t="shared" si="2"/>
        <v>0</v>
      </c>
      <c r="P37" s="437">
        <v>10423.8</v>
      </c>
      <c r="Q37" s="467">
        <v>10423.8</v>
      </c>
    </row>
    <row r="38" spans="1:17" s="439" customFormat="1" ht="60">
      <c r="A38" s="474" t="s">
        <v>727</v>
      </c>
      <c r="B38" s="432"/>
      <c r="C38" s="472">
        <v>4495.2</v>
      </c>
      <c r="D38" s="432" t="s">
        <v>0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5"/>
      <c r="O38" s="438">
        <f t="shared" si="2"/>
        <v>0</v>
      </c>
      <c r="P38" s="437">
        <v>4943.5</v>
      </c>
      <c r="Q38" s="467">
        <v>5399.3</v>
      </c>
    </row>
    <row r="39" spans="1:17" s="439" customFormat="1" ht="87.75" customHeight="1">
      <c r="A39" s="474" t="s">
        <v>728</v>
      </c>
      <c r="B39" s="432"/>
      <c r="C39" s="472">
        <v>3252.4</v>
      </c>
      <c r="D39" s="432" t="s">
        <v>557</v>
      </c>
      <c r="E39" s="433"/>
      <c r="F39" s="433"/>
      <c r="G39" s="433"/>
      <c r="H39" s="433"/>
      <c r="I39" s="433"/>
      <c r="J39" s="433"/>
      <c r="K39" s="433"/>
      <c r="L39" s="433"/>
      <c r="M39" s="433">
        <f>C39</f>
        <v>3252.4</v>
      </c>
      <c r="N39" s="435"/>
      <c r="O39" s="438">
        <f t="shared" si="2"/>
        <v>3252.4</v>
      </c>
      <c r="P39" s="437">
        <v>3252.4</v>
      </c>
      <c r="Q39" s="467">
        <v>3252.4</v>
      </c>
    </row>
    <row r="40" spans="1:17" s="439" customFormat="1" ht="60">
      <c r="A40" s="474" t="s">
        <v>729</v>
      </c>
      <c r="B40" s="432"/>
      <c r="C40" s="472">
        <v>4345.1</v>
      </c>
      <c r="D40" s="432" t="s">
        <v>83</v>
      </c>
      <c r="E40" s="433"/>
      <c r="F40" s="433"/>
      <c r="G40" s="433"/>
      <c r="H40" s="433"/>
      <c r="I40" s="433"/>
      <c r="J40" s="433">
        <f>C40</f>
        <v>4345.1</v>
      </c>
      <c r="K40" s="433"/>
      <c r="L40" s="433"/>
      <c r="M40" s="433"/>
      <c r="N40" s="435"/>
      <c r="O40" s="438">
        <f t="shared" si="2"/>
        <v>4345.1</v>
      </c>
      <c r="P40" s="473">
        <v>4049.8</v>
      </c>
      <c r="Q40" s="438">
        <v>4049.8</v>
      </c>
    </row>
    <row r="41" spans="1:17" s="439" customFormat="1" ht="35.25" customHeight="1">
      <c r="A41" s="474" t="s">
        <v>507</v>
      </c>
      <c r="B41" s="475"/>
      <c r="C41" s="472">
        <v>365.9</v>
      </c>
      <c r="D41" s="432" t="s">
        <v>83</v>
      </c>
      <c r="E41" s="433">
        <f>C41</f>
        <v>365.9</v>
      </c>
      <c r="F41" s="433"/>
      <c r="G41" s="433"/>
      <c r="H41" s="433"/>
      <c r="I41" s="433"/>
      <c r="J41" s="433"/>
      <c r="K41" s="433"/>
      <c r="L41" s="433"/>
      <c r="M41" s="433"/>
      <c r="N41" s="435"/>
      <c r="O41" s="438">
        <f t="shared" si="2"/>
        <v>365.9</v>
      </c>
      <c r="P41" s="473">
        <v>313.9</v>
      </c>
      <c r="Q41" s="438">
        <v>313.9</v>
      </c>
    </row>
    <row r="42" spans="1:17" s="439" customFormat="1" ht="78" customHeight="1">
      <c r="A42" s="474" t="s">
        <v>403</v>
      </c>
      <c r="B42" s="430"/>
      <c r="C42" s="472">
        <v>1273</v>
      </c>
      <c r="D42" s="432" t="s">
        <v>83</v>
      </c>
      <c r="E42" s="433">
        <f>C42</f>
        <v>1273</v>
      </c>
      <c r="F42" s="433"/>
      <c r="G42" s="433"/>
      <c r="H42" s="433"/>
      <c r="I42" s="433"/>
      <c r="J42" s="433"/>
      <c r="K42" s="433"/>
      <c r="L42" s="433"/>
      <c r="M42" s="433"/>
      <c r="N42" s="435"/>
      <c r="O42" s="438">
        <f>C42</f>
        <v>1273</v>
      </c>
      <c r="P42" s="473">
        <v>1174.6</v>
      </c>
      <c r="Q42" s="438">
        <v>1174.6</v>
      </c>
    </row>
    <row r="43" spans="1:17" s="439" customFormat="1" ht="84">
      <c r="A43" s="474" t="s">
        <v>452</v>
      </c>
      <c r="B43" s="432"/>
      <c r="C43" s="468">
        <v>28101</v>
      </c>
      <c r="D43" s="432" t="s">
        <v>83</v>
      </c>
      <c r="E43" s="433"/>
      <c r="F43" s="433"/>
      <c r="G43" s="433"/>
      <c r="H43" s="433">
        <f>C43</f>
        <v>28101</v>
      </c>
      <c r="I43" s="433"/>
      <c r="J43" s="433"/>
      <c r="K43" s="433"/>
      <c r="L43" s="433"/>
      <c r="M43" s="433"/>
      <c r="N43" s="435"/>
      <c r="O43" s="438">
        <f>SUM(E43:M43)</f>
        <v>28101</v>
      </c>
      <c r="P43" s="437">
        <v>33967.4</v>
      </c>
      <c r="Q43" s="467">
        <v>33967.4</v>
      </c>
    </row>
    <row r="44" spans="1:17" s="439" customFormat="1" ht="72">
      <c r="A44" s="474" t="s">
        <v>730</v>
      </c>
      <c r="B44" s="432"/>
      <c r="C44" s="468">
        <v>9660</v>
      </c>
      <c r="D44" s="432" t="s">
        <v>83</v>
      </c>
      <c r="E44" s="433"/>
      <c r="F44" s="433"/>
      <c r="G44" s="433"/>
      <c r="H44" s="433">
        <f>C44</f>
        <v>9660</v>
      </c>
      <c r="I44" s="433"/>
      <c r="J44" s="433"/>
      <c r="K44" s="433"/>
      <c r="L44" s="433"/>
      <c r="M44" s="433"/>
      <c r="N44" s="435"/>
      <c r="O44" s="438">
        <f>SUM(E44:M44)</f>
        <v>9660</v>
      </c>
      <c r="P44" s="470">
        <v>10813</v>
      </c>
      <c r="Q44" s="449">
        <v>10813</v>
      </c>
    </row>
    <row r="45" spans="1:17" s="439" customFormat="1" ht="60">
      <c r="A45" s="474" t="s">
        <v>610</v>
      </c>
      <c r="B45" s="432"/>
      <c r="C45" s="468">
        <v>955.2</v>
      </c>
      <c r="D45" s="432" t="s">
        <v>83</v>
      </c>
      <c r="E45" s="433"/>
      <c r="F45" s="433"/>
      <c r="G45" s="433"/>
      <c r="H45" s="433"/>
      <c r="I45" s="433">
        <f>C45</f>
        <v>955.2</v>
      </c>
      <c r="J45" s="433"/>
      <c r="K45" s="433"/>
      <c r="L45" s="433"/>
      <c r="M45" s="433"/>
      <c r="N45" s="435"/>
      <c r="O45" s="438">
        <f>G45+I45</f>
        <v>955.2</v>
      </c>
      <c r="P45" s="437">
        <v>900.4</v>
      </c>
      <c r="Q45" s="467">
        <v>900.4</v>
      </c>
    </row>
    <row r="46" spans="1:17" s="439" customFormat="1" ht="108">
      <c r="A46" s="474" t="s">
        <v>731</v>
      </c>
      <c r="B46" s="432"/>
      <c r="C46" s="468">
        <v>516.6</v>
      </c>
      <c r="D46" s="432" t="s">
        <v>557</v>
      </c>
      <c r="E46" s="433"/>
      <c r="F46" s="433"/>
      <c r="G46" s="433"/>
      <c r="H46" s="433"/>
      <c r="I46" s="433"/>
      <c r="J46" s="433"/>
      <c r="K46" s="433"/>
      <c r="L46" s="433"/>
      <c r="M46" s="433">
        <f>C46</f>
        <v>516.6</v>
      </c>
      <c r="N46" s="435"/>
      <c r="O46" s="438">
        <f aca="true" t="shared" si="3" ref="O46:O54">C46</f>
        <v>516.6</v>
      </c>
      <c r="P46" s="437">
        <v>516.6</v>
      </c>
      <c r="Q46" s="467">
        <v>516.6</v>
      </c>
    </row>
    <row r="47" spans="1:17" s="439" customFormat="1" ht="72">
      <c r="A47" s="474" t="s">
        <v>556</v>
      </c>
      <c r="B47" s="432"/>
      <c r="C47" s="468">
        <v>10.9</v>
      </c>
      <c r="D47" s="432" t="s">
        <v>83</v>
      </c>
      <c r="E47" s="433">
        <f>C47</f>
        <v>10.9</v>
      </c>
      <c r="F47" s="433"/>
      <c r="G47" s="433"/>
      <c r="H47" s="433"/>
      <c r="I47" s="433"/>
      <c r="J47" s="433"/>
      <c r="K47" s="433"/>
      <c r="L47" s="433"/>
      <c r="M47" s="433"/>
      <c r="N47" s="435"/>
      <c r="O47" s="438">
        <f t="shared" si="3"/>
        <v>10.9</v>
      </c>
      <c r="P47" s="437">
        <v>11.3</v>
      </c>
      <c r="Q47" s="467">
        <v>97.9</v>
      </c>
    </row>
    <row r="48" spans="1:17" s="439" customFormat="1" ht="72">
      <c r="A48" s="474" t="s">
        <v>732</v>
      </c>
      <c r="B48" s="432"/>
      <c r="C48" s="468">
        <v>100.3</v>
      </c>
      <c r="D48" s="432" t="s">
        <v>83</v>
      </c>
      <c r="E48" s="433">
        <f>C48</f>
        <v>100.3</v>
      </c>
      <c r="F48" s="433"/>
      <c r="G48" s="433"/>
      <c r="H48" s="433"/>
      <c r="I48" s="433"/>
      <c r="J48" s="433"/>
      <c r="K48" s="433"/>
      <c r="L48" s="433"/>
      <c r="M48" s="433"/>
      <c r="N48" s="435"/>
      <c r="O48" s="438">
        <f t="shared" si="3"/>
        <v>100.3</v>
      </c>
      <c r="P48" s="437">
        <v>92.4</v>
      </c>
      <c r="Q48" s="467">
        <v>92.4</v>
      </c>
    </row>
    <row r="49" spans="1:17" s="439" customFormat="1" ht="44.25" customHeight="1">
      <c r="A49" s="471" t="s">
        <v>733</v>
      </c>
      <c r="B49" s="432"/>
      <c r="C49" s="468">
        <v>8318.9</v>
      </c>
      <c r="D49" s="432" t="s">
        <v>557</v>
      </c>
      <c r="E49" s="433"/>
      <c r="F49" s="433"/>
      <c r="G49" s="433"/>
      <c r="H49" s="433"/>
      <c r="I49" s="433"/>
      <c r="J49" s="433">
        <f>C49</f>
        <v>8318.9</v>
      </c>
      <c r="K49" s="433"/>
      <c r="L49" s="433"/>
      <c r="M49" s="433"/>
      <c r="N49" s="435"/>
      <c r="O49" s="438">
        <f t="shared" si="3"/>
        <v>8318.9</v>
      </c>
      <c r="P49" s="437">
        <v>8318.9</v>
      </c>
      <c r="Q49" s="467">
        <v>8318.9</v>
      </c>
    </row>
    <row r="50" spans="1:17" s="439" customFormat="1" ht="72" customHeight="1">
      <c r="A50" s="471" t="s">
        <v>734</v>
      </c>
      <c r="B50" s="432"/>
      <c r="C50" s="468">
        <v>1365</v>
      </c>
      <c r="D50" s="432" t="s">
        <v>83</v>
      </c>
      <c r="E50" s="433"/>
      <c r="F50" s="433"/>
      <c r="G50" s="433"/>
      <c r="H50" s="433"/>
      <c r="I50" s="433"/>
      <c r="J50" s="433"/>
      <c r="K50" s="433"/>
      <c r="L50" s="433"/>
      <c r="M50" s="433">
        <f>C50</f>
        <v>1365</v>
      </c>
      <c r="N50" s="435"/>
      <c r="O50" s="438">
        <f t="shared" si="3"/>
        <v>1365</v>
      </c>
      <c r="P50" s="470">
        <v>1266.6</v>
      </c>
      <c r="Q50" s="449">
        <v>1266.6</v>
      </c>
    </row>
    <row r="51" spans="1:17" s="439" customFormat="1" ht="66.75" customHeight="1">
      <c r="A51" s="471" t="s">
        <v>1008</v>
      </c>
      <c r="B51" s="432"/>
      <c r="C51" s="468">
        <v>2029.66013</v>
      </c>
      <c r="D51" s="432" t="s">
        <v>83</v>
      </c>
      <c r="E51" s="433"/>
      <c r="F51" s="433"/>
      <c r="G51" s="433"/>
      <c r="H51" s="433"/>
      <c r="I51" s="433"/>
      <c r="J51" s="433"/>
      <c r="K51" s="433"/>
      <c r="L51" s="433"/>
      <c r="M51" s="433">
        <f>C51</f>
        <v>2029.66013</v>
      </c>
      <c r="N51" s="435"/>
      <c r="O51" s="438">
        <f t="shared" si="3"/>
        <v>2029.66013</v>
      </c>
      <c r="P51" s="890">
        <v>0</v>
      </c>
      <c r="Q51" s="449">
        <v>0</v>
      </c>
    </row>
    <row r="52" spans="1:17" s="439" customFormat="1" ht="80.25" customHeight="1">
      <c r="A52" s="471" t="s">
        <v>735</v>
      </c>
      <c r="B52" s="432"/>
      <c r="C52" s="468">
        <f>E52</f>
        <v>66.53987</v>
      </c>
      <c r="D52" s="432" t="s">
        <v>83</v>
      </c>
      <c r="E52" s="433">
        <v>66.53987</v>
      </c>
      <c r="F52" s="433"/>
      <c r="G52" s="433"/>
      <c r="H52" s="433"/>
      <c r="I52" s="433"/>
      <c r="J52" s="433"/>
      <c r="K52" s="433"/>
      <c r="L52" s="433"/>
      <c r="M52" s="433"/>
      <c r="N52" s="435"/>
      <c r="O52" s="438">
        <f t="shared" si="3"/>
        <v>66.53987</v>
      </c>
      <c r="P52" s="437">
        <f>2022+61.7</f>
        <v>2083.7</v>
      </c>
      <c r="Q52" s="467">
        <f>1925.7+61.7</f>
        <v>1987.4</v>
      </c>
    </row>
    <row r="53" spans="1:17" s="439" customFormat="1" ht="80.25" customHeight="1">
      <c r="A53" s="471" t="s">
        <v>736</v>
      </c>
      <c r="B53" s="432"/>
      <c r="C53" s="468">
        <v>4017.7</v>
      </c>
      <c r="D53" s="432" t="s">
        <v>83</v>
      </c>
      <c r="E53" s="433"/>
      <c r="F53" s="433"/>
      <c r="G53" s="433">
        <f>C53</f>
        <v>4017.7</v>
      </c>
      <c r="H53" s="433"/>
      <c r="I53" s="433"/>
      <c r="J53" s="433"/>
      <c r="K53" s="433"/>
      <c r="L53" s="433"/>
      <c r="M53" s="433"/>
      <c r="N53" s="435"/>
      <c r="O53" s="438">
        <f t="shared" si="3"/>
        <v>4017.7</v>
      </c>
      <c r="P53" s="470">
        <v>3180.6</v>
      </c>
      <c r="Q53" s="449">
        <v>3180.6</v>
      </c>
    </row>
    <row r="54" spans="1:17" s="278" customFormat="1" ht="96">
      <c r="A54" s="476" t="s">
        <v>737</v>
      </c>
      <c r="B54" s="477"/>
      <c r="C54" s="478">
        <v>29.8</v>
      </c>
      <c r="D54" s="453" t="s">
        <v>83</v>
      </c>
      <c r="E54" s="479">
        <f>C54</f>
        <v>29.8</v>
      </c>
      <c r="F54" s="479"/>
      <c r="G54" s="479"/>
      <c r="H54" s="479"/>
      <c r="I54" s="479"/>
      <c r="J54" s="479"/>
      <c r="K54" s="479"/>
      <c r="L54" s="479"/>
      <c r="M54" s="479"/>
      <c r="N54" s="480"/>
      <c r="O54" s="438">
        <f t="shared" si="3"/>
        <v>29.8</v>
      </c>
      <c r="P54" s="470">
        <v>27.4</v>
      </c>
      <c r="Q54" s="449">
        <v>27.4</v>
      </c>
    </row>
    <row r="55" spans="1:17" s="278" customFormat="1" ht="36.75" thickBot="1">
      <c r="A55" s="471" t="s">
        <v>903</v>
      </c>
      <c r="B55" s="432"/>
      <c r="C55" s="468">
        <v>562.4</v>
      </c>
      <c r="D55" s="432" t="s">
        <v>83</v>
      </c>
      <c r="E55" s="433"/>
      <c r="F55" s="433"/>
      <c r="G55" s="433">
        <f>C55</f>
        <v>562.4</v>
      </c>
      <c r="H55" s="433"/>
      <c r="I55" s="433"/>
      <c r="J55" s="433"/>
      <c r="K55" s="433"/>
      <c r="L55" s="433"/>
      <c r="M55" s="433"/>
      <c r="N55" s="435"/>
      <c r="O55" s="438">
        <f>C55</f>
        <v>562.4</v>
      </c>
      <c r="P55" s="470">
        <v>523</v>
      </c>
      <c r="Q55" s="449">
        <v>523</v>
      </c>
    </row>
    <row r="56" spans="1:17" s="278" customFormat="1" ht="12.75" thickBot="1">
      <c r="A56" s="455" t="s">
        <v>740</v>
      </c>
      <c r="B56" s="456"/>
      <c r="C56" s="481">
        <f>C53+C52+C50+C49+C48+C47+C46+C45+C44+C43+C42+C41+C40+C39+C38+C37+C36+C35+C34+C33+C31+C30+C28+C27+C54+C55+C51</f>
        <v>565611.3</v>
      </c>
      <c r="D56" s="481"/>
      <c r="E56" s="481">
        <f>E53+E52+E50+E49+E48+E47+E46+E45+E44+E43+E42+E41+E40+E39+E38+E37+E36+E35+E34+E33+E31+E30+E28+E27+E54+E55</f>
        <v>3152.7398700000003</v>
      </c>
      <c r="F56" s="481">
        <f aca="true" t="shared" si="4" ref="F56:N56">F53+F52+F50+F49+F48+F47+F46+F45+F44+F43+F42+F41+F40+F39+F38+F37+F36+F35+F34+F33+F31+F30+F28+F27+F54+F55</f>
        <v>0</v>
      </c>
      <c r="G56" s="481">
        <f t="shared" si="4"/>
        <v>5901</v>
      </c>
      <c r="H56" s="481">
        <f t="shared" si="4"/>
        <v>37761</v>
      </c>
      <c r="I56" s="481">
        <f t="shared" si="4"/>
        <v>955.2</v>
      </c>
      <c r="J56" s="481">
        <f t="shared" si="4"/>
        <v>487012.8</v>
      </c>
      <c r="K56" s="481">
        <f t="shared" si="4"/>
        <v>0</v>
      </c>
      <c r="L56" s="481">
        <f t="shared" si="4"/>
        <v>0</v>
      </c>
      <c r="M56" s="481">
        <f>M53+M52+M50+M49+M48+M47+M46+M45+M44+M43+M42+M41+M40+M39+M38+M37+M36+M35+M34+M33+M31+M30+M28+M27+M54+M55+M51</f>
        <v>13141.360130000001</v>
      </c>
      <c r="N56" s="481">
        <f t="shared" si="4"/>
        <v>0</v>
      </c>
      <c r="O56" s="481">
        <f>O53+O52+O50+O49+O48+O47+O46+O45+O44+O43+O42+O41+O40+O39+O38+O37+O36+O35+O34+O33+O31+O30+O28+O27+O54+O55+O51</f>
        <v>547924.1000000001</v>
      </c>
      <c r="P56" s="482">
        <f>P53+P52+P50+P49+P48+P47+P46+P45+P44+P43+P42+P41+P40+P39+P38+P37+P36+P35+P34+P33+P31+P30+P28+P27+P54+P55</f>
        <v>564634.8</v>
      </c>
      <c r="Q56" s="483">
        <f>Q53+Q52+Q50+Q49+Q48+Q47+Q46+Q45+Q44+Q43+Q42+Q41+Q40+Q39+Q38+Q37+Q36+Q35+Q34+Q33+Q31+Q30+Q28+Q27+Q54+Q55</f>
        <v>565080.9</v>
      </c>
    </row>
    <row r="57" spans="1:17" s="278" customFormat="1" ht="60">
      <c r="A57" s="891" t="s">
        <v>1009</v>
      </c>
      <c r="B57" s="484"/>
      <c r="C57" s="485">
        <v>2504.05</v>
      </c>
      <c r="D57" s="432" t="s">
        <v>557</v>
      </c>
      <c r="E57" s="486"/>
      <c r="F57" s="486"/>
      <c r="G57" s="486"/>
      <c r="H57" s="486"/>
      <c r="I57" s="486"/>
      <c r="J57" s="485">
        <f>C57</f>
        <v>2504.05</v>
      </c>
      <c r="K57" s="486"/>
      <c r="L57" s="486"/>
      <c r="M57" s="486"/>
      <c r="N57" s="487"/>
      <c r="O57" s="892">
        <f aca="true" t="shared" si="5" ref="O57:O66">C57</f>
        <v>2504.05</v>
      </c>
      <c r="P57" s="892">
        <v>2504.05</v>
      </c>
      <c r="Q57" s="892">
        <v>0</v>
      </c>
    </row>
    <row r="58" spans="1:17" s="278" customFormat="1" ht="36">
      <c r="A58" s="893" t="s">
        <v>1010</v>
      </c>
      <c r="B58" s="484"/>
      <c r="C58" s="485">
        <f>K58</f>
        <v>100</v>
      </c>
      <c r="D58" s="432" t="s">
        <v>83</v>
      </c>
      <c r="E58" s="486"/>
      <c r="F58" s="486"/>
      <c r="G58" s="486"/>
      <c r="H58" s="486"/>
      <c r="I58" s="486"/>
      <c r="J58" s="485"/>
      <c r="K58" s="485">
        <v>100</v>
      </c>
      <c r="L58" s="486"/>
      <c r="M58" s="486"/>
      <c r="N58" s="487"/>
      <c r="O58" s="488">
        <f>C58</f>
        <v>100</v>
      </c>
      <c r="P58" s="488">
        <v>0</v>
      </c>
      <c r="Q58" s="488">
        <v>0</v>
      </c>
    </row>
    <row r="59" spans="1:17" s="278" customFormat="1" ht="60.75" thickBot="1">
      <c r="A59" s="893" t="s">
        <v>1011</v>
      </c>
      <c r="B59" s="484"/>
      <c r="C59" s="485">
        <v>20529.9</v>
      </c>
      <c r="D59" s="432" t="s">
        <v>557</v>
      </c>
      <c r="E59" s="486"/>
      <c r="F59" s="486"/>
      <c r="G59" s="486"/>
      <c r="H59" s="486"/>
      <c r="I59" s="486"/>
      <c r="J59" s="485">
        <f>C59</f>
        <v>20529.9</v>
      </c>
      <c r="K59" s="486"/>
      <c r="L59" s="486"/>
      <c r="M59" s="486"/>
      <c r="N59" s="487"/>
      <c r="O59" s="488">
        <f t="shared" si="5"/>
        <v>20529.9</v>
      </c>
      <c r="P59" s="488">
        <v>20529.9</v>
      </c>
      <c r="Q59" s="488">
        <v>20529.9</v>
      </c>
    </row>
    <row r="60" spans="1:17" s="278" customFormat="1" ht="12.75" thickBot="1">
      <c r="A60" s="455" t="s">
        <v>1012</v>
      </c>
      <c r="B60" s="456"/>
      <c r="C60" s="481">
        <f>C57+C58+C59</f>
        <v>23133.95</v>
      </c>
      <c r="D60" s="481"/>
      <c r="E60" s="481">
        <f aca="true" t="shared" si="6" ref="E60:Q60">E57+E58+E59</f>
        <v>0</v>
      </c>
      <c r="F60" s="481">
        <f t="shared" si="6"/>
        <v>0</v>
      </c>
      <c r="G60" s="481">
        <f t="shared" si="6"/>
        <v>0</v>
      </c>
      <c r="H60" s="481">
        <f t="shared" si="6"/>
        <v>0</v>
      </c>
      <c r="I60" s="481">
        <f t="shared" si="6"/>
        <v>0</v>
      </c>
      <c r="J60" s="481">
        <f t="shared" si="6"/>
        <v>23033.95</v>
      </c>
      <c r="K60" s="481">
        <f t="shared" si="6"/>
        <v>100</v>
      </c>
      <c r="L60" s="481">
        <f t="shared" si="6"/>
        <v>0</v>
      </c>
      <c r="M60" s="481">
        <f t="shared" si="6"/>
        <v>0</v>
      </c>
      <c r="N60" s="481">
        <f t="shared" si="6"/>
        <v>0</v>
      </c>
      <c r="O60" s="481">
        <f t="shared" si="6"/>
        <v>23133.95</v>
      </c>
      <c r="P60" s="481">
        <f t="shared" si="6"/>
        <v>23033.95</v>
      </c>
      <c r="Q60" s="481">
        <f t="shared" si="6"/>
        <v>20529.9</v>
      </c>
    </row>
    <row r="61" spans="1:17" s="278" customFormat="1" ht="60">
      <c r="A61" s="894" t="s">
        <v>1013</v>
      </c>
      <c r="B61" s="895"/>
      <c r="C61" s="896">
        <v>30954.2</v>
      </c>
      <c r="D61" s="432" t="s">
        <v>557</v>
      </c>
      <c r="E61" s="897"/>
      <c r="F61" s="897"/>
      <c r="G61" s="897"/>
      <c r="H61" s="897"/>
      <c r="I61" s="897"/>
      <c r="J61" s="896">
        <v>27668.64</v>
      </c>
      <c r="K61" s="896"/>
      <c r="L61" s="896"/>
      <c r="M61" s="896"/>
      <c r="N61" s="898">
        <v>3285.56</v>
      </c>
      <c r="O61" s="899">
        <f t="shared" si="5"/>
        <v>30954.2</v>
      </c>
      <c r="P61" s="899">
        <v>0</v>
      </c>
      <c r="Q61" s="899">
        <v>0</v>
      </c>
    </row>
    <row r="62" spans="1:17" s="278" customFormat="1" ht="24">
      <c r="A62" s="900"/>
      <c r="B62" s="895"/>
      <c r="C62" s="896">
        <v>14127.94</v>
      </c>
      <c r="D62" s="432" t="s">
        <v>83</v>
      </c>
      <c r="E62" s="896">
        <v>5742.81</v>
      </c>
      <c r="F62" s="896">
        <v>801.354</v>
      </c>
      <c r="G62" s="896"/>
      <c r="H62" s="896">
        <v>1056.336</v>
      </c>
      <c r="I62" s="896"/>
      <c r="J62" s="896">
        <v>1559.01</v>
      </c>
      <c r="K62" s="896">
        <v>4188.92</v>
      </c>
      <c r="L62" s="896"/>
      <c r="M62" s="896"/>
      <c r="N62" s="898">
        <v>779.51</v>
      </c>
      <c r="O62" s="899">
        <f t="shared" si="5"/>
        <v>14127.94</v>
      </c>
      <c r="P62" s="899">
        <v>0</v>
      </c>
      <c r="Q62" s="899">
        <v>0</v>
      </c>
    </row>
    <row r="63" spans="1:17" s="278" customFormat="1" ht="36">
      <c r="A63" s="900"/>
      <c r="B63" s="895"/>
      <c r="C63" s="896">
        <v>243.32</v>
      </c>
      <c r="D63" s="432" t="s">
        <v>176</v>
      </c>
      <c r="E63" s="896">
        <f>C63</f>
        <v>243.32</v>
      </c>
      <c r="F63" s="897"/>
      <c r="G63" s="897"/>
      <c r="H63" s="897"/>
      <c r="I63" s="897"/>
      <c r="J63" s="897"/>
      <c r="K63" s="897"/>
      <c r="L63" s="897"/>
      <c r="M63" s="897"/>
      <c r="N63" s="901"/>
      <c r="O63" s="899">
        <f t="shared" si="5"/>
        <v>243.32</v>
      </c>
      <c r="P63" s="899">
        <v>0</v>
      </c>
      <c r="Q63" s="899">
        <v>0</v>
      </c>
    </row>
    <row r="64" spans="1:17" s="278" customFormat="1" ht="24">
      <c r="A64" s="900"/>
      <c r="B64" s="895"/>
      <c r="C64" s="896">
        <v>947.06</v>
      </c>
      <c r="D64" s="432" t="s">
        <v>1014</v>
      </c>
      <c r="E64" s="896">
        <f>C64</f>
        <v>947.06</v>
      </c>
      <c r="F64" s="897"/>
      <c r="G64" s="897"/>
      <c r="H64" s="897"/>
      <c r="I64" s="897"/>
      <c r="J64" s="897"/>
      <c r="K64" s="897"/>
      <c r="L64" s="897"/>
      <c r="M64" s="897"/>
      <c r="N64" s="901"/>
      <c r="O64" s="899">
        <f t="shared" si="5"/>
        <v>947.06</v>
      </c>
      <c r="P64" s="899">
        <v>0</v>
      </c>
      <c r="Q64" s="899">
        <v>0</v>
      </c>
    </row>
    <row r="65" spans="1:17" s="278" customFormat="1" ht="36">
      <c r="A65" s="900"/>
      <c r="B65" s="895"/>
      <c r="C65" s="896">
        <v>509.95</v>
      </c>
      <c r="D65" s="432" t="s">
        <v>1015</v>
      </c>
      <c r="E65" s="896">
        <f>C65</f>
        <v>509.95</v>
      </c>
      <c r="F65" s="897"/>
      <c r="G65" s="897"/>
      <c r="H65" s="897"/>
      <c r="I65" s="897"/>
      <c r="J65" s="897"/>
      <c r="K65" s="897"/>
      <c r="L65" s="897"/>
      <c r="M65" s="897"/>
      <c r="N65" s="901"/>
      <c r="O65" s="899">
        <f t="shared" si="5"/>
        <v>509.95</v>
      </c>
      <c r="P65" s="899">
        <v>0</v>
      </c>
      <c r="Q65" s="899">
        <v>0</v>
      </c>
    </row>
    <row r="66" spans="1:17" s="278" customFormat="1" ht="48">
      <c r="A66" s="900"/>
      <c r="B66" s="895"/>
      <c r="C66" s="896">
        <v>145.7</v>
      </c>
      <c r="D66" s="432" t="s">
        <v>287</v>
      </c>
      <c r="E66" s="896">
        <f>C66</f>
        <v>145.7</v>
      </c>
      <c r="F66" s="897"/>
      <c r="G66" s="897"/>
      <c r="H66" s="897"/>
      <c r="I66" s="897"/>
      <c r="J66" s="897"/>
      <c r="K66" s="897"/>
      <c r="L66" s="897"/>
      <c r="M66" s="897"/>
      <c r="N66" s="901"/>
      <c r="O66" s="899">
        <f t="shared" si="5"/>
        <v>145.7</v>
      </c>
      <c r="P66" s="899">
        <v>0</v>
      </c>
      <c r="Q66" s="899">
        <v>0</v>
      </c>
    </row>
    <row r="67" spans="1:17" s="278" customFormat="1" ht="12">
      <c r="A67" s="902"/>
      <c r="B67" s="895"/>
      <c r="C67" s="896">
        <v>8421.53</v>
      </c>
      <c r="D67" s="432" t="s">
        <v>0</v>
      </c>
      <c r="E67" s="897"/>
      <c r="F67" s="897"/>
      <c r="G67" s="897"/>
      <c r="H67" s="897"/>
      <c r="I67" s="897"/>
      <c r="J67" s="897"/>
      <c r="K67" s="897"/>
      <c r="L67" s="897"/>
      <c r="M67" s="897"/>
      <c r="N67" s="901"/>
      <c r="O67" s="899">
        <v>0</v>
      </c>
      <c r="P67" s="899">
        <v>0</v>
      </c>
      <c r="Q67" s="899">
        <v>0</v>
      </c>
    </row>
    <row r="68" spans="1:17" s="278" customFormat="1" ht="12">
      <c r="A68" s="903" t="s">
        <v>127</v>
      </c>
      <c r="B68" s="895"/>
      <c r="C68" s="896">
        <f>C61+C62+C63+C64+C65+C66+C67</f>
        <v>55349.69999999999</v>
      </c>
      <c r="D68" s="897"/>
      <c r="E68" s="896">
        <f>E61+E62+E63+E64+E65+E66+E67</f>
        <v>7588.84</v>
      </c>
      <c r="F68" s="896">
        <f aca="true" t="shared" si="7" ref="F68:N68">F61+F62+F63+F64+F65+F66+F67</f>
        <v>801.354</v>
      </c>
      <c r="G68" s="896">
        <f t="shared" si="7"/>
        <v>0</v>
      </c>
      <c r="H68" s="896">
        <f t="shared" si="7"/>
        <v>1056.336</v>
      </c>
      <c r="I68" s="896">
        <f t="shared" si="7"/>
        <v>0</v>
      </c>
      <c r="J68" s="896">
        <f t="shared" si="7"/>
        <v>29227.649999999998</v>
      </c>
      <c r="K68" s="896">
        <f t="shared" si="7"/>
        <v>4188.92</v>
      </c>
      <c r="L68" s="896">
        <f t="shared" si="7"/>
        <v>0</v>
      </c>
      <c r="M68" s="896">
        <f t="shared" si="7"/>
        <v>0</v>
      </c>
      <c r="N68" s="896">
        <f t="shared" si="7"/>
        <v>4065.0699999999997</v>
      </c>
      <c r="O68" s="896">
        <f>O61+O62+O63+O64+O65+O66+O67</f>
        <v>46928.16999999999</v>
      </c>
      <c r="P68" s="896">
        <f>P61+P62+P63+P64+P65+P66+P67</f>
        <v>0</v>
      </c>
      <c r="Q68" s="899">
        <v>0</v>
      </c>
    </row>
    <row r="69" spans="1:17" s="278" customFormat="1" ht="24">
      <c r="A69" s="904" t="s">
        <v>738</v>
      </c>
      <c r="B69" s="475"/>
      <c r="C69" s="489">
        <v>40607.4</v>
      </c>
      <c r="D69" s="905"/>
      <c r="E69" s="905"/>
      <c r="F69" s="905"/>
      <c r="G69" s="905"/>
      <c r="H69" s="905"/>
      <c r="I69" s="905"/>
      <c r="J69" s="905"/>
      <c r="K69" s="905"/>
      <c r="L69" s="905"/>
      <c r="M69" s="905"/>
      <c r="N69" s="906"/>
      <c r="O69" s="490">
        <f>C69</f>
        <v>40607.4</v>
      </c>
      <c r="P69" s="490">
        <v>5057.3</v>
      </c>
      <c r="Q69" s="490">
        <v>40607.4</v>
      </c>
    </row>
    <row r="70" spans="1:17" s="278" customFormat="1" ht="24.75" thickBot="1">
      <c r="A70" s="907" t="s">
        <v>739</v>
      </c>
      <c r="B70" s="908"/>
      <c r="C70" s="909">
        <v>177750.7</v>
      </c>
      <c r="D70" s="909"/>
      <c r="E70" s="909"/>
      <c r="F70" s="909"/>
      <c r="G70" s="909"/>
      <c r="H70" s="909"/>
      <c r="I70" s="909"/>
      <c r="J70" s="909"/>
      <c r="K70" s="909"/>
      <c r="L70" s="909"/>
      <c r="M70" s="909"/>
      <c r="N70" s="910"/>
      <c r="O70" s="911">
        <f>C70</f>
        <v>177750.7</v>
      </c>
      <c r="P70" s="911">
        <v>177750.7</v>
      </c>
      <c r="Q70" s="911">
        <v>142200.6</v>
      </c>
    </row>
    <row r="71" spans="1:17" s="278" customFormat="1" ht="12.75" thickBot="1">
      <c r="A71" s="491" t="s">
        <v>231</v>
      </c>
      <c r="B71" s="492"/>
      <c r="C71" s="481">
        <f>C69+C70+C56+C26+C60+C68</f>
        <v>891347.029</v>
      </c>
      <c r="D71" s="481"/>
      <c r="E71" s="481">
        <f aca="true" t="shared" si="8" ref="E71:Q71">E69+E70+E56+E26+E60+E68</f>
        <v>10741.579870000001</v>
      </c>
      <c r="F71" s="481">
        <f t="shared" si="8"/>
        <v>801.354</v>
      </c>
      <c r="G71" s="481">
        <f t="shared" si="8"/>
        <v>6746.484</v>
      </c>
      <c r="H71" s="481">
        <f t="shared" si="8"/>
        <v>38817.336</v>
      </c>
      <c r="I71" s="481">
        <f t="shared" si="8"/>
        <v>955.2</v>
      </c>
      <c r="J71" s="481">
        <f t="shared" si="8"/>
        <v>554627.414</v>
      </c>
      <c r="K71" s="481">
        <f t="shared" si="8"/>
        <v>4515.92</v>
      </c>
      <c r="L71" s="481">
        <f t="shared" si="8"/>
        <v>0</v>
      </c>
      <c r="M71" s="481">
        <f t="shared" si="8"/>
        <v>30924.06013</v>
      </c>
      <c r="N71" s="481">
        <f t="shared" si="8"/>
        <v>4674.846</v>
      </c>
      <c r="O71" s="481">
        <f t="shared" si="8"/>
        <v>865238.2990000001</v>
      </c>
      <c r="P71" s="481">
        <f t="shared" si="8"/>
        <v>792869.05</v>
      </c>
      <c r="Q71" s="481">
        <f t="shared" si="8"/>
        <v>790631.6000000001</v>
      </c>
    </row>
    <row r="72" spans="3:4" s="278" customFormat="1" ht="12">
      <c r="C72" s="293"/>
      <c r="D72" s="282"/>
    </row>
    <row r="73" spans="3:4" s="278" customFormat="1" ht="12">
      <c r="C73" s="293"/>
      <c r="D73" s="282"/>
    </row>
    <row r="74" spans="3:4" s="278" customFormat="1" ht="12">
      <c r="C74" s="293"/>
      <c r="D74" s="282"/>
    </row>
    <row r="75" spans="3:4" s="278" customFormat="1" ht="12">
      <c r="C75" s="293"/>
      <c r="D75" s="282"/>
    </row>
    <row r="76" spans="3:4" s="278" customFormat="1" ht="12">
      <c r="C76" s="293"/>
      <c r="D76" s="282"/>
    </row>
    <row r="77" spans="3:4" s="278" customFormat="1" ht="12">
      <c r="C77" s="293"/>
      <c r="D77" s="282"/>
    </row>
    <row r="78" spans="3:4" s="278" customFormat="1" ht="12">
      <c r="C78" s="293"/>
      <c r="D78" s="282"/>
    </row>
    <row r="79" spans="3:4" s="278" customFormat="1" ht="12">
      <c r="C79" s="293"/>
      <c r="D79" s="282"/>
    </row>
    <row r="80" spans="3:4" s="278" customFormat="1" ht="12">
      <c r="C80" s="293"/>
      <c r="D80" s="282"/>
    </row>
    <row r="81" spans="3:4" s="278" customFormat="1" ht="12">
      <c r="C81" s="293"/>
      <c r="D81" s="282"/>
    </row>
    <row r="82" spans="3:4" s="278" customFormat="1" ht="12">
      <c r="C82" s="293"/>
      <c r="D82" s="282"/>
    </row>
    <row r="83" spans="3:4" s="278" customFormat="1" ht="12">
      <c r="C83" s="293"/>
      <c r="D83" s="282"/>
    </row>
    <row r="84" spans="3:4" s="278" customFormat="1" ht="12">
      <c r="C84" s="293"/>
      <c r="D84" s="282"/>
    </row>
    <row r="85" spans="3:4" s="278" customFormat="1" ht="12">
      <c r="C85" s="293"/>
      <c r="D85" s="282"/>
    </row>
    <row r="86" spans="3:4" s="278" customFormat="1" ht="12">
      <c r="C86" s="293"/>
      <c r="D86" s="282"/>
    </row>
    <row r="87" spans="3:4" s="278" customFormat="1" ht="12">
      <c r="C87" s="293"/>
      <c r="D87" s="282"/>
    </row>
    <row r="88" spans="3:4" s="278" customFormat="1" ht="12">
      <c r="C88" s="293"/>
      <c r="D88" s="282"/>
    </row>
    <row r="89" spans="3:4" s="278" customFormat="1" ht="12">
      <c r="C89" s="293"/>
      <c r="D89" s="282"/>
    </row>
    <row r="90" spans="3:4" s="278" customFormat="1" ht="12">
      <c r="C90" s="293"/>
      <c r="D90" s="282"/>
    </row>
    <row r="91" spans="3:4" s="278" customFormat="1" ht="12">
      <c r="C91" s="293"/>
      <c r="D91" s="282"/>
    </row>
    <row r="92" spans="3:4" s="278" customFormat="1" ht="12">
      <c r="C92" s="293"/>
      <c r="D92" s="282"/>
    </row>
    <row r="93" spans="3:4" s="278" customFormat="1" ht="12">
      <c r="C93" s="293"/>
      <c r="D93" s="282"/>
    </row>
    <row r="94" spans="3:4" s="278" customFormat="1" ht="12">
      <c r="C94" s="293"/>
      <c r="D94" s="282"/>
    </row>
    <row r="95" spans="3:4" s="278" customFormat="1" ht="12">
      <c r="C95" s="293"/>
      <c r="D95" s="282"/>
    </row>
    <row r="96" spans="3:4" s="278" customFormat="1" ht="12">
      <c r="C96" s="293"/>
      <c r="D96" s="282"/>
    </row>
    <row r="97" spans="3:4" s="278" customFormat="1" ht="12">
      <c r="C97" s="293"/>
      <c r="D97" s="282"/>
    </row>
    <row r="98" spans="3:4" s="278" customFormat="1" ht="12">
      <c r="C98" s="293"/>
      <c r="D98" s="282"/>
    </row>
    <row r="99" spans="3:4" s="278" customFormat="1" ht="12">
      <c r="C99" s="293"/>
      <c r="D99" s="282"/>
    </row>
    <row r="100" spans="3:4" s="278" customFormat="1" ht="12">
      <c r="C100" s="293"/>
      <c r="D100" s="282"/>
    </row>
    <row r="101" spans="3:4" s="278" customFormat="1" ht="12">
      <c r="C101" s="293"/>
      <c r="D101" s="282"/>
    </row>
    <row r="102" spans="3:4" s="278" customFormat="1" ht="12">
      <c r="C102" s="293"/>
      <c r="D102" s="282"/>
    </row>
    <row r="103" spans="3:4" s="278" customFormat="1" ht="12">
      <c r="C103" s="293"/>
      <c r="D103" s="282"/>
    </row>
    <row r="104" spans="3:4" s="278" customFormat="1" ht="12">
      <c r="C104" s="293"/>
      <c r="D104" s="282"/>
    </row>
    <row r="105" spans="3:4" s="278" customFormat="1" ht="12">
      <c r="C105" s="293"/>
      <c r="D105" s="282"/>
    </row>
    <row r="106" spans="3:4" s="278" customFormat="1" ht="12">
      <c r="C106" s="293"/>
      <c r="D106" s="282"/>
    </row>
    <row r="107" spans="3:4" s="278" customFormat="1" ht="12">
      <c r="C107" s="293"/>
      <c r="D107" s="282"/>
    </row>
    <row r="108" spans="3:4" s="278" customFormat="1" ht="12">
      <c r="C108" s="293"/>
      <c r="D108" s="282"/>
    </row>
    <row r="109" spans="3:4" s="278" customFormat="1" ht="12">
      <c r="C109" s="293"/>
      <c r="D109" s="282"/>
    </row>
    <row r="110" spans="3:4" s="278" customFormat="1" ht="12">
      <c r="C110" s="293"/>
      <c r="D110" s="282"/>
    </row>
    <row r="111" spans="3:4" s="278" customFormat="1" ht="12">
      <c r="C111" s="293"/>
      <c r="D111" s="282"/>
    </row>
    <row r="112" spans="3:4" s="278" customFormat="1" ht="12">
      <c r="C112" s="293"/>
      <c r="D112" s="282"/>
    </row>
    <row r="113" spans="3:4" s="278" customFormat="1" ht="12">
      <c r="C113" s="293"/>
      <c r="D113" s="282"/>
    </row>
    <row r="114" spans="3:4" s="278" customFormat="1" ht="12">
      <c r="C114" s="293"/>
      <c r="D114" s="282"/>
    </row>
    <row r="115" spans="3:4" s="278" customFormat="1" ht="12">
      <c r="C115" s="293"/>
      <c r="D115" s="282"/>
    </row>
    <row r="116" spans="3:4" s="278" customFormat="1" ht="12">
      <c r="C116" s="293"/>
      <c r="D116" s="282"/>
    </row>
    <row r="117" spans="3:4" s="278" customFormat="1" ht="12">
      <c r="C117" s="293"/>
      <c r="D117" s="282"/>
    </row>
    <row r="118" spans="3:4" s="278" customFormat="1" ht="12">
      <c r="C118" s="293"/>
      <c r="D118" s="282"/>
    </row>
    <row r="119" spans="3:4" s="278" customFormat="1" ht="12">
      <c r="C119" s="293"/>
      <c r="D119" s="282"/>
    </row>
    <row r="120" spans="3:4" s="278" customFormat="1" ht="12">
      <c r="C120" s="293"/>
      <c r="D120" s="282"/>
    </row>
    <row r="121" spans="3:4" s="278" customFormat="1" ht="12">
      <c r="C121" s="293"/>
      <c r="D121" s="282"/>
    </row>
    <row r="122" spans="3:4" s="278" customFormat="1" ht="12">
      <c r="C122" s="293"/>
      <c r="D122" s="282"/>
    </row>
    <row r="123" spans="3:4" s="278" customFormat="1" ht="12">
      <c r="C123" s="293"/>
      <c r="D123" s="282"/>
    </row>
    <row r="124" spans="3:4" s="278" customFormat="1" ht="12">
      <c r="C124" s="293"/>
      <c r="D124" s="282"/>
    </row>
    <row r="125" spans="3:4" s="278" customFormat="1" ht="12">
      <c r="C125" s="293"/>
      <c r="D125" s="282"/>
    </row>
    <row r="126" spans="3:4" s="278" customFormat="1" ht="12">
      <c r="C126" s="293"/>
      <c r="D126" s="282"/>
    </row>
    <row r="127" spans="3:4" s="278" customFormat="1" ht="12">
      <c r="C127" s="293"/>
      <c r="D127" s="282"/>
    </row>
    <row r="128" spans="3:4" s="278" customFormat="1" ht="12">
      <c r="C128" s="293"/>
      <c r="D128" s="282"/>
    </row>
    <row r="129" spans="3:4" s="278" customFormat="1" ht="12">
      <c r="C129" s="293"/>
      <c r="D129" s="282"/>
    </row>
    <row r="130" spans="3:4" s="278" customFormat="1" ht="12">
      <c r="C130" s="293"/>
      <c r="D130" s="282"/>
    </row>
    <row r="131" spans="3:4" s="278" customFormat="1" ht="12">
      <c r="C131" s="293"/>
      <c r="D131" s="282"/>
    </row>
    <row r="132" spans="3:4" s="278" customFormat="1" ht="12">
      <c r="C132" s="293"/>
      <c r="D132" s="282"/>
    </row>
    <row r="133" spans="3:4" s="278" customFormat="1" ht="12">
      <c r="C133" s="293"/>
      <c r="D133" s="282"/>
    </row>
    <row r="134" spans="3:4" s="278" customFormat="1" ht="12">
      <c r="C134" s="293"/>
      <c r="D134" s="282"/>
    </row>
    <row r="135" spans="3:4" s="278" customFormat="1" ht="12">
      <c r="C135" s="293"/>
      <c r="D135" s="282"/>
    </row>
    <row r="136" spans="3:4" s="278" customFormat="1" ht="12">
      <c r="C136" s="293"/>
      <c r="D136" s="282"/>
    </row>
    <row r="137" spans="3:4" s="278" customFormat="1" ht="12">
      <c r="C137" s="293"/>
      <c r="D137" s="282"/>
    </row>
    <row r="138" spans="3:4" s="278" customFormat="1" ht="12">
      <c r="C138" s="293"/>
      <c r="D138" s="282"/>
    </row>
    <row r="139" spans="3:4" s="278" customFormat="1" ht="12">
      <c r="C139" s="293"/>
      <c r="D139" s="282"/>
    </row>
    <row r="140" spans="3:4" s="278" customFormat="1" ht="12">
      <c r="C140" s="293"/>
      <c r="D140" s="282"/>
    </row>
    <row r="141" spans="3:4" s="278" customFormat="1" ht="12">
      <c r="C141" s="293"/>
      <c r="D141" s="282"/>
    </row>
    <row r="142" spans="3:4" s="278" customFormat="1" ht="12">
      <c r="C142" s="293"/>
      <c r="D142" s="282"/>
    </row>
    <row r="143" spans="3:4" s="278" customFormat="1" ht="12">
      <c r="C143" s="293"/>
      <c r="D143" s="282"/>
    </row>
    <row r="144" spans="3:4" s="278" customFormat="1" ht="12">
      <c r="C144" s="293"/>
      <c r="D144" s="282"/>
    </row>
    <row r="145" spans="3:4" s="278" customFormat="1" ht="12">
      <c r="C145" s="293"/>
      <c r="D145" s="282"/>
    </row>
    <row r="146" spans="3:4" s="278" customFormat="1" ht="12">
      <c r="C146" s="293"/>
      <c r="D146" s="282"/>
    </row>
    <row r="147" spans="3:4" s="278" customFormat="1" ht="12">
      <c r="C147" s="293"/>
      <c r="D147" s="282"/>
    </row>
    <row r="148" spans="3:4" s="278" customFormat="1" ht="12">
      <c r="C148" s="293"/>
      <c r="D148" s="282"/>
    </row>
    <row r="149" spans="3:4" s="278" customFormat="1" ht="12">
      <c r="C149" s="293"/>
      <c r="D149" s="282"/>
    </row>
    <row r="150" spans="3:4" s="278" customFormat="1" ht="12">
      <c r="C150" s="293"/>
      <c r="D150" s="282"/>
    </row>
    <row r="151" spans="3:4" s="278" customFormat="1" ht="12">
      <c r="C151" s="293"/>
      <c r="D151" s="282"/>
    </row>
    <row r="152" spans="3:4" s="278" customFormat="1" ht="12">
      <c r="C152" s="293"/>
      <c r="D152" s="282"/>
    </row>
    <row r="153" spans="3:4" s="278" customFormat="1" ht="12">
      <c r="C153" s="293"/>
      <c r="D153" s="282"/>
    </row>
    <row r="154" spans="3:4" s="278" customFormat="1" ht="12">
      <c r="C154" s="293"/>
      <c r="D154" s="282"/>
    </row>
    <row r="155" spans="3:4" s="278" customFormat="1" ht="12">
      <c r="C155" s="293"/>
      <c r="D155" s="282"/>
    </row>
    <row r="156" spans="3:4" s="278" customFormat="1" ht="12">
      <c r="C156" s="293"/>
      <c r="D156" s="282"/>
    </row>
    <row r="157" spans="3:4" s="278" customFormat="1" ht="12">
      <c r="C157" s="293"/>
      <c r="D157" s="282"/>
    </row>
    <row r="158" spans="3:4" s="278" customFormat="1" ht="12">
      <c r="C158" s="293"/>
      <c r="D158" s="282"/>
    </row>
    <row r="159" spans="3:4" s="278" customFormat="1" ht="12">
      <c r="C159" s="293"/>
      <c r="D159" s="282"/>
    </row>
    <row r="160" spans="3:4" s="278" customFormat="1" ht="12">
      <c r="C160" s="293"/>
      <c r="D160" s="282"/>
    </row>
    <row r="161" spans="3:4" s="278" customFormat="1" ht="12">
      <c r="C161" s="293"/>
      <c r="D161" s="282"/>
    </row>
    <row r="162" spans="3:4" s="278" customFormat="1" ht="12">
      <c r="C162" s="293"/>
      <c r="D162" s="282"/>
    </row>
    <row r="163" spans="3:4" s="278" customFormat="1" ht="12">
      <c r="C163" s="293"/>
      <c r="D163" s="282"/>
    </row>
    <row r="164" spans="3:4" s="278" customFormat="1" ht="12">
      <c r="C164" s="293"/>
      <c r="D164" s="282"/>
    </row>
    <row r="165" spans="3:4" s="278" customFormat="1" ht="12">
      <c r="C165" s="293"/>
      <c r="D165" s="282"/>
    </row>
    <row r="166" spans="3:4" s="278" customFormat="1" ht="12">
      <c r="C166" s="293"/>
      <c r="D166" s="282"/>
    </row>
    <row r="167" spans="3:4" s="278" customFormat="1" ht="12">
      <c r="C167" s="293"/>
      <c r="D167" s="282"/>
    </row>
    <row r="168" spans="3:4" s="278" customFormat="1" ht="12">
      <c r="C168" s="293"/>
      <c r="D168" s="282"/>
    </row>
    <row r="169" spans="3:4" s="278" customFormat="1" ht="12">
      <c r="C169" s="293"/>
      <c r="D169" s="282"/>
    </row>
    <row r="170" spans="3:4" s="278" customFormat="1" ht="12">
      <c r="C170" s="293"/>
      <c r="D170" s="282"/>
    </row>
    <row r="171" spans="3:4" s="278" customFormat="1" ht="12">
      <c r="C171" s="293"/>
      <c r="D171" s="282"/>
    </row>
    <row r="172" spans="3:4" s="278" customFormat="1" ht="12">
      <c r="C172" s="293"/>
      <c r="D172" s="282"/>
    </row>
    <row r="173" spans="3:4" s="278" customFormat="1" ht="12">
      <c r="C173" s="293"/>
      <c r="D173" s="282"/>
    </row>
    <row r="174" spans="3:4" s="278" customFormat="1" ht="12">
      <c r="C174" s="293"/>
      <c r="D174" s="282"/>
    </row>
    <row r="175" spans="3:4" s="278" customFormat="1" ht="12">
      <c r="C175" s="293"/>
      <c r="D175" s="282"/>
    </row>
    <row r="176" spans="3:4" s="278" customFormat="1" ht="12">
      <c r="C176" s="293"/>
      <c r="D176" s="282"/>
    </row>
    <row r="177" spans="3:4" s="278" customFormat="1" ht="12">
      <c r="C177" s="293"/>
      <c r="D177" s="282"/>
    </row>
    <row r="178" spans="3:4" s="278" customFormat="1" ht="12">
      <c r="C178" s="293"/>
      <c r="D178" s="282"/>
    </row>
    <row r="179" spans="3:4" s="278" customFormat="1" ht="12">
      <c r="C179" s="293"/>
      <c r="D179" s="282"/>
    </row>
    <row r="180" spans="3:4" s="278" customFormat="1" ht="12">
      <c r="C180" s="293"/>
      <c r="D180" s="282"/>
    </row>
    <row r="181" spans="3:4" s="278" customFormat="1" ht="12">
      <c r="C181" s="293"/>
      <c r="D181" s="282"/>
    </row>
    <row r="182" spans="3:4" s="278" customFormat="1" ht="12">
      <c r="C182" s="293"/>
      <c r="D182" s="282"/>
    </row>
    <row r="183" spans="3:4" s="278" customFormat="1" ht="12">
      <c r="C183" s="293"/>
      <c r="D183" s="282"/>
    </row>
    <row r="184" spans="3:4" s="278" customFormat="1" ht="12">
      <c r="C184" s="293"/>
      <c r="D184" s="282"/>
    </row>
    <row r="185" spans="3:4" s="278" customFormat="1" ht="12">
      <c r="C185" s="293"/>
      <c r="D185" s="282"/>
    </row>
    <row r="186" spans="3:4" s="278" customFormat="1" ht="12">
      <c r="C186" s="293"/>
      <c r="D186" s="282"/>
    </row>
    <row r="187" spans="3:4" s="278" customFormat="1" ht="12">
      <c r="C187" s="293"/>
      <c r="D187" s="282"/>
    </row>
    <row r="188" spans="3:4" s="278" customFormat="1" ht="12">
      <c r="C188" s="293"/>
      <c r="D188" s="282"/>
    </row>
    <row r="189" spans="3:4" s="278" customFormat="1" ht="12">
      <c r="C189" s="293"/>
      <c r="D189" s="282"/>
    </row>
    <row r="190" spans="3:4" s="278" customFormat="1" ht="12">
      <c r="C190" s="293"/>
      <c r="D190" s="282"/>
    </row>
    <row r="191" spans="3:4" s="278" customFormat="1" ht="12">
      <c r="C191" s="293"/>
      <c r="D191" s="282"/>
    </row>
    <row r="192" spans="3:4" s="278" customFormat="1" ht="12">
      <c r="C192" s="293"/>
      <c r="D192" s="282"/>
    </row>
    <row r="193" spans="3:4" s="278" customFormat="1" ht="12">
      <c r="C193" s="293"/>
      <c r="D193" s="282"/>
    </row>
    <row r="194" spans="3:4" s="278" customFormat="1" ht="12">
      <c r="C194" s="293"/>
      <c r="D194" s="282"/>
    </row>
    <row r="195" spans="3:4" s="278" customFormat="1" ht="12">
      <c r="C195" s="293"/>
      <c r="D195" s="282"/>
    </row>
    <row r="196" spans="3:4" s="278" customFormat="1" ht="12">
      <c r="C196" s="293"/>
      <c r="D196" s="282"/>
    </row>
    <row r="197" spans="3:4" s="278" customFormat="1" ht="12">
      <c r="C197" s="293"/>
      <c r="D197" s="282"/>
    </row>
    <row r="198" spans="3:4" s="278" customFormat="1" ht="12">
      <c r="C198" s="293"/>
      <c r="D198" s="282"/>
    </row>
    <row r="199" spans="3:4" s="278" customFormat="1" ht="12">
      <c r="C199" s="293"/>
      <c r="D199" s="282"/>
    </row>
    <row r="200" spans="3:4" s="278" customFormat="1" ht="12">
      <c r="C200" s="293"/>
      <c r="D200" s="282"/>
    </row>
    <row r="201" spans="3:4" s="278" customFormat="1" ht="12">
      <c r="C201" s="293"/>
      <c r="D201" s="282"/>
    </row>
    <row r="202" spans="3:4" s="278" customFormat="1" ht="12">
      <c r="C202" s="293"/>
      <c r="D202" s="282"/>
    </row>
    <row r="203" spans="3:4" s="278" customFormat="1" ht="12">
      <c r="C203" s="293"/>
      <c r="D203" s="282"/>
    </row>
    <row r="204" spans="3:4" s="278" customFormat="1" ht="12">
      <c r="C204" s="293"/>
      <c r="D204" s="282"/>
    </row>
    <row r="205" spans="3:4" s="278" customFormat="1" ht="12">
      <c r="C205" s="293"/>
      <c r="D205" s="282"/>
    </row>
    <row r="206" spans="3:4" s="278" customFormat="1" ht="12">
      <c r="C206" s="293"/>
      <c r="D206" s="282"/>
    </row>
    <row r="207" spans="3:4" s="278" customFormat="1" ht="12">
      <c r="C207" s="293"/>
      <c r="D207" s="282"/>
    </row>
    <row r="208" spans="3:4" s="278" customFormat="1" ht="12">
      <c r="C208" s="293"/>
      <c r="D208" s="282"/>
    </row>
    <row r="209" spans="3:4" s="278" customFormat="1" ht="12">
      <c r="C209" s="293"/>
      <c r="D209" s="282"/>
    </row>
    <row r="210" spans="3:4" s="278" customFormat="1" ht="12">
      <c r="C210" s="293"/>
      <c r="D210" s="282"/>
    </row>
    <row r="211" spans="3:4" s="278" customFormat="1" ht="12">
      <c r="C211" s="293"/>
      <c r="D211" s="282"/>
    </row>
    <row r="212" spans="3:4" s="278" customFormat="1" ht="12">
      <c r="C212" s="293"/>
      <c r="D212" s="282"/>
    </row>
    <row r="213" spans="3:4" s="278" customFormat="1" ht="12">
      <c r="C213" s="293"/>
      <c r="D213" s="282"/>
    </row>
    <row r="214" spans="3:4" s="278" customFormat="1" ht="12">
      <c r="C214" s="293"/>
      <c r="D214" s="282"/>
    </row>
    <row r="215" spans="3:4" s="278" customFormat="1" ht="12">
      <c r="C215" s="293"/>
      <c r="D215" s="282"/>
    </row>
    <row r="216" spans="3:4" s="278" customFormat="1" ht="12">
      <c r="C216" s="293"/>
      <c r="D216" s="282"/>
    </row>
    <row r="217" spans="3:4" s="278" customFormat="1" ht="12">
      <c r="C217" s="293"/>
      <c r="D217" s="282"/>
    </row>
    <row r="218" spans="3:4" s="278" customFormat="1" ht="12">
      <c r="C218" s="293"/>
      <c r="D218" s="282"/>
    </row>
    <row r="219" spans="3:4" s="278" customFormat="1" ht="12">
      <c r="C219" s="293"/>
      <c r="D219" s="282"/>
    </row>
    <row r="220" spans="3:4" s="278" customFormat="1" ht="12">
      <c r="C220" s="293"/>
      <c r="D220" s="282"/>
    </row>
    <row r="221" spans="3:4" s="278" customFormat="1" ht="12">
      <c r="C221" s="293"/>
      <c r="D221" s="282"/>
    </row>
    <row r="222" spans="3:4" s="278" customFormat="1" ht="12">
      <c r="C222" s="293"/>
      <c r="D222" s="282"/>
    </row>
    <row r="223" spans="3:4" s="278" customFormat="1" ht="12">
      <c r="C223" s="293"/>
      <c r="D223" s="282"/>
    </row>
    <row r="224" spans="3:4" s="278" customFormat="1" ht="12">
      <c r="C224" s="293"/>
      <c r="D224" s="282"/>
    </row>
    <row r="225" spans="3:4" s="278" customFormat="1" ht="12">
      <c r="C225" s="293"/>
      <c r="D225" s="282"/>
    </row>
    <row r="226" spans="3:4" s="278" customFormat="1" ht="12">
      <c r="C226" s="293"/>
      <c r="D226" s="282"/>
    </row>
    <row r="227" spans="3:4" s="278" customFormat="1" ht="12">
      <c r="C227" s="293"/>
      <c r="D227" s="282"/>
    </row>
    <row r="228" spans="3:4" s="278" customFormat="1" ht="12">
      <c r="C228" s="293"/>
      <c r="D228" s="282"/>
    </row>
    <row r="229" spans="3:4" s="278" customFormat="1" ht="12">
      <c r="C229" s="293"/>
      <c r="D229" s="282"/>
    </row>
    <row r="230" spans="3:4" s="278" customFormat="1" ht="12">
      <c r="C230" s="293"/>
      <c r="D230" s="282"/>
    </row>
    <row r="231" spans="3:4" s="278" customFormat="1" ht="12">
      <c r="C231" s="293"/>
      <c r="D231" s="282"/>
    </row>
    <row r="232" spans="3:4" s="278" customFormat="1" ht="12">
      <c r="C232" s="293"/>
      <c r="D232" s="282"/>
    </row>
    <row r="233" spans="3:4" s="278" customFormat="1" ht="12">
      <c r="C233" s="293"/>
      <c r="D233" s="282"/>
    </row>
    <row r="234" spans="3:4" s="278" customFormat="1" ht="12">
      <c r="C234" s="293"/>
      <c r="D234" s="282"/>
    </row>
    <row r="235" spans="3:4" s="278" customFormat="1" ht="12">
      <c r="C235" s="293"/>
      <c r="D235" s="282"/>
    </row>
    <row r="236" spans="3:4" s="278" customFormat="1" ht="12">
      <c r="C236" s="293"/>
      <c r="D236" s="282"/>
    </row>
    <row r="237" spans="3:4" s="278" customFormat="1" ht="12">
      <c r="C237" s="293"/>
      <c r="D237" s="282"/>
    </row>
    <row r="238" spans="3:4" s="278" customFormat="1" ht="12">
      <c r="C238" s="293"/>
      <c r="D238" s="282"/>
    </row>
    <row r="239" spans="3:4" s="278" customFormat="1" ht="12">
      <c r="C239" s="293"/>
      <c r="D239" s="282"/>
    </row>
    <row r="240" spans="3:4" s="278" customFormat="1" ht="12">
      <c r="C240" s="293"/>
      <c r="D240" s="282"/>
    </row>
    <row r="241" spans="3:4" s="278" customFormat="1" ht="12">
      <c r="C241" s="293"/>
      <c r="D241" s="282"/>
    </row>
    <row r="242" spans="3:4" s="278" customFormat="1" ht="12">
      <c r="C242" s="293"/>
      <c r="D242" s="282"/>
    </row>
    <row r="243" spans="3:4" s="278" customFormat="1" ht="12">
      <c r="C243" s="293"/>
      <c r="D243" s="282"/>
    </row>
    <row r="244" spans="3:4" s="278" customFormat="1" ht="12">
      <c r="C244" s="293"/>
      <c r="D244" s="282"/>
    </row>
    <row r="245" spans="3:4" s="278" customFormat="1" ht="12">
      <c r="C245" s="293"/>
      <c r="D245" s="282"/>
    </row>
    <row r="246" spans="3:4" s="278" customFormat="1" ht="12">
      <c r="C246" s="293"/>
      <c r="D246" s="282"/>
    </row>
    <row r="247" spans="3:4" s="278" customFormat="1" ht="12">
      <c r="C247" s="293"/>
      <c r="D247" s="282"/>
    </row>
    <row r="248" spans="3:4" s="278" customFormat="1" ht="12">
      <c r="C248" s="293"/>
      <c r="D248" s="282"/>
    </row>
    <row r="249" spans="3:4" s="278" customFormat="1" ht="12">
      <c r="C249" s="293"/>
      <c r="D249" s="282"/>
    </row>
    <row r="250" spans="3:4" s="278" customFormat="1" ht="12">
      <c r="C250" s="293"/>
      <c r="D250" s="282"/>
    </row>
    <row r="251" spans="3:4" s="278" customFormat="1" ht="12">
      <c r="C251" s="293"/>
      <c r="D251" s="282"/>
    </row>
    <row r="252" spans="3:4" s="278" customFormat="1" ht="12">
      <c r="C252" s="293"/>
      <c r="D252" s="282"/>
    </row>
    <row r="253" spans="3:4" s="278" customFormat="1" ht="12">
      <c r="C253" s="293"/>
      <c r="D253" s="282"/>
    </row>
    <row r="254" spans="3:4" s="278" customFormat="1" ht="12">
      <c r="C254" s="293"/>
      <c r="D254" s="282"/>
    </row>
    <row r="255" spans="3:4" s="278" customFormat="1" ht="12">
      <c r="C255" s="293"/>
      <c r="D255" s="282"/>
    </row>
    <row r="256" spans="3:4" s="278" customFormat="1" ht="12">
      <c r="C256" s="293"/>
      <c r="D256" s="282"/>
    </row>
    <row r="257" spans="3:4" s="278" customFormat="1" ht="12">
      <c r="C257" s="293"/>
      <c r="D257" s="282"/>
    </row>
    <row r="258" spans="3:4" s="278" customFormat="1" ht="12">
      <c r="C258" s="293"/>
      <c r="D258" s="282"/>
    </row>
    <row r="259" spans="3:4" s="278" customFormat="1" ht="12">
      <c r="C259" s="293"/>
      <c r="D259" s="282"/>
    </row>
    <row r="260" spans="3:4" s="278" customFormat="1" ht="12">
      <c r="C260" s="293"/>
      <c r="D260" s="282"/>
    </row>
    <row r="261" spans="3:4" s="278" customFormat="1" ht="12">
      <c r="C261" s="293"/>
      <c r="D261" s="282"/>
    </row>
    <row r="262" spans="3:4" s="278" customFormat="1" ht="12">
      <c r="C262" s="293"/>
      <c r="D262" s="282"/>
    </row>
    <row r="263" spans="3:4" s="278" customFormat="1" ht="12">
      <c r="C263" s="293"/>
      <c r="D263" s="282"/>
    </row>
    <row r="264" spans="3:4" s="278" customFormat="1" ht="12">
      <c r="C264" s="293"/>
      <c r="D264" s="282"/>
    </row>
    <row r="265" spans="3:4" s="278" customFormat="1" ht="12">
      <c r="C265" s="293"/>
      <c r="D265" s="282"/>
    </row>
    <row r="266" spans="3:4" s="278" customFormat="1" ht="12">
      <c r="C266" s="293"/>
      <c r="D266" s="282"/>
    </row>
    <row r="267" spans="3:4" s="278" customFormat="1" ht="12">
      <c r="C267" s="293"/>
      <c r="D267" s="282"/>
    </row>
    <row r="268" spans="3:4" s="278" customFormat="1" ht="12">
      <c r="C268" s="293"/>
      <c r="D268" s="282"/>
    </row>
    <row r="269" spans="3:4" s="278" customFormat="1" ht="12">
      <c r="C269" s="293"/>
      <c r="D269" s="282"/>
    </row>
    <row r="270" spans="3:4" s="278" customFormat="1" ht="12">
      <c r="C270" s="293"/>
      <c r="D270" s="282"/>
    </row>
    <row r="271" spans="3:4" s="278" customFormat="1" ht="12">
      <c r="C271" s="293"/>
      <c r="D271" s="282"/>
    </row>
    <row r="272" spans="3:4" s="278" customFormat="1" ht="12">
      <c r="C272" s="293"/>
      <c r="D272" s="282"/>
    </row>
    <row r="273" spans="3:4" s="278" customFormat="1" ht="12">
      <c r="C273" s="293"/>
      <c r="D273" s="282"/>
    </row>
    <row r="274" spans="3:4" s="278" customFormat="1" ht="12">
      <c r="C274" s="293"/>
      <c r="D274" s="282"/>
    </row>
    <row r="275" spans="3:4" s="278" customFormat="1" ht="12">
      <c r="C275" s="293"/>
      <c r="D275" s="282"/>
    </row>
    <row r="276" spans="3:4" s="278" customFormat="1" ht="12">
      <c r="C276" s="293"/>
      <c r="D276" s="282"/>
    </row>
    <row r="277" spans="3:4" s="278" customFormat="1" ht="12">
      <c r="C277" s="293"/>
      <c r="D277" s="282"/>
    </row>
    <row r="278" spans="3:4" s="278" customFormat="1" ht="12">
      <c r="C278" s="293"/>
      <c r="D278" s="282"/>
    </row>
    <row r="279" spans="3:4" s="278" customFormat="1" ht="12">
      <c r="C279" s="293"/>
      <c r="D279" s="282"/>
    </row>
    <row r="280" spans="3:4" s="278" customFormat="1" ht="12">
      <c r="C280" s="293"/>
      <c r="D280" s="282"/>
    </row>
    <row r="281" spans="3:4" s="278" customFormat="1" ht="12">
      <c r="C281" s="293"/>
      <c r="D281" s="282"/>
    </row>
    <row r="282" spans="3:4" s="278" customFormat="1" ht="12">
      <c r="C282" s="293"/>
      <c r="D282" s="282"/>
    </row>
    <row r="283" spans="3:4" s="278" customFormat="1" ht="12">
      <c r="C283" s="293"/>
      <c r="D283" s="282"/>
    </row>
    <row r="284" spans="3:4" s="278" customFormat="1" ht="12">
      <c r="C284" s="293"/>
      <c r="D284" s="282"/>
    </row>
    <row r="285" spans="3:4" s="278" customFormat="1" ht="12">
      <c r="C285" s="293"/>
      <c r="D285" s="282"/>
    </row>
    <row r="286" spans="3:4" s="278" customFormat="1" ht="12">
      <c r="C286" s="293"/>
      <c r="D286" s="282"/>
    </row>
    <row r="287" spans="3:4" s="278" customFormat="1" ht="12">
      <c r="C287" s="293"/>
      <c r="D287" s="282"/>
    </row>
    <row r="288" spans="3:4" s="278" customFormat="1" ht="12">
      <c r="C288" s="293"/>
      <c r="D288" s="282"/>
    </row>
    <row r="289" spans="3:4" s="278" customFormat="1" ht="12">
      <c r="C289" s="293"/>
      <c r="D289" s="282"/>
    </row>
    <row r="290" spans="3:4" s="278" customFormat="1" ht="12">
      <c r="C290" s="293"/>
      <c r="D290" s="282"/>
    </row>
    <row r="291" spans="3:4" s="278" customFormat="1" ht="12">
      <c r="C291" s="293"/>
      <c r="D291" s="282"/>
    </row>
    <row r="292" spans="3:4" s="278" customFormat="1" ht="12">
      <c r="C292" s="293"/>
      <c r="D292" s="282"/>
    </row>
    <row r="293" spans="3:4" s="278" customFormat="1" ht="12">
      <c r="C293" s="293"/>
      <c r="D293" s="282"/>
    </row>
    <row r="294" spans="3:4" s="278" customFormat="1" ht="12">
      <c r="C294" s="293"/>
      <c r="D294" s="282"/>
    </row>
    <row r="295" spans="3:4" s="278" customFormat="1" ht="12">
      <c r="C295" s="293"/>
      <c r="D295" s="282"/>
    </row>
    <row r="296" spans="3:4" s="278" customFormat="1" ht="12">
      <c r="C296" s="293"/>
      <c r="D296" s="282"/>
    </row>
    <row r="297" spans="3:4" s="278" customFormat="1" ht="12">
      <c r="C297" s="293"/>
      <c r="D297" s="282"/>
    </row>
    <row r="298" spans="3:4" s="278" customFormat="1" ht="12">
      <c r="C298" s="293"/>
      <c r="D298" s="282"/>
    </row>
    <row r="299" spans="3:4" s="278" customFormat="1" ht="12">
      <c r="C299" s="293"/>
      <c r="D299" s="282"/>
    </row>
    <row r="300" spans="3:4" s="278" customFormat="1" ht="12">
      <c r="C300" s="293"/>
      <c r="D300" s="282"/>
    </row>
    <row r="301" spans="3:4" s="278" customFormat="1" ht="12">
      <c r="C301" s="293"/>
      <c r="D301" s="282"/>
    </row>
    <row r="302" spans="3:4" s="278" customFormat="1" ht="12">
      <c r="C302" s="293"/>
      <c r="D302" s="282"/>
    </row>
    <row r="303" spans="3:4" s="278" customFormat="1" ht="12">
      <c r="C303" s="293"/>
      <c r="D303" s="282"/>
    </row>
    <row r="304" spans="3:4" s="278" customFormat="1" ht="12">
      <c r="C304" s="293"/>
      <c r="D304" s="282"/>
    </row>
    <row r="305" spans="3:4" s="278" customFormat="1" ht="12">
      <c r="C305" s="293"/>
      <c r="D305" s="282"/>
    </row>
    <row r="306" spans="3:4" s="278" customFormat="1" ht="12">
      <c r="C306" s="293"/>
      <c r="D306" s="282"/>
    </row>
    <row r="307" spans="3:4" s="278" customFormat="1" ht="12">
      <c r="C307" s="293"/>
      <c r="D307" s="282"/>
    </row>
    <row r="308" spans="3:4" s="278" customFormat="1" ht="12">
      <c r="C308" s="293"/>
      <c r="D308" s="282"/>
    </row>
    <row r="309" spans="3:4" s="278" customFormat="1" ht="12">
      <c r="C309" s="293"/>
      <c r="D309" s="282"/>
    </row>
    <row r="310" spans="3:4" s="278" customFormat="1" ht="12">
      <c r="C310" s="293"/>
      <c r="D310" s="282"/>
    </row>
    <row r="311" spans="3:4" s="278" customFormat="1" ht="12">
      <c r="C311" s="293"/>
      <c r="D311" s="282"/>
    </row>
    <row r="312" spans="3:4" s="278" customFormat="1" ht="12">
      <c r="C312" s="293"/>
      <c r="D312" s="282"/>
    </row>
    <row r="313" spans="3:4" s="278" customFormat="1" ht="12">
      <c r="C313" s="293"/>
      <c r="D313" s="282"/>
    </row>
    <row r="314" spans="3:4" s="278" customFormat="1" ht="12">
      <c r="C314" s="293"/>
      <c r="D314" s="282"/>
    </row>
    <row r="315" spans="3:4" s="278" customFormat="1" ht="12">
      <c r="C315" s="293"/>
      <c r="D315" s="282"/>
    </row>
    <row r="316" spans="3:4" s="278" customFormat="1" ht="12">
      <c r="C316" s="293"/>
      <c r="D316" s="282"/>
    </row>
    <row r="317" spans="3:4" s="278" customFormat="1" ht="12">
      <c r="C317" s="293"/>
      <c r="D317" s="282"/>
    </row>
    <row r="318" spans="3:4" s="278" customFormat="1" ht="12">
      <c r="C318" s="293"/>
      <c r="D318" s="282"/>
    </row>
    <row r="319" spans="3:4" s="278" customFormat="1" ht="12">
      <c r="C319" s="293"/>
      <c r="D319" s="282"/>
    </row>
    <row r="320" spans="3:4" s="278" customFormat="1" ht="12">
      <c r="C320" s="293"/>
      <c r="D320" s="282"/>
    </row>
    <row r="321" spans="3:4" s="278" customFormat="1" ht="12">
      <c r="C321" s="293"/>
      <c r="D321" s="282"/>
    </row>
    <row r="322" spans="3:4" s="278" customFormat="1" ht="12">
      <c r="C322" s="293"/>
      <c r="D322" s="282"/>
    </row>
    <row r="323" spans="3:4" s="278" customFormat="1" ht="12">
      <c r="C323" s="293"/>
      <c r="D323" s="282"/>
    </row>
    <row r="324" spans="3:4" s="278" customFormat="1" ht="12">
      <c r="C324" s="293"/>
      <c r="D324" s="282"/>
    </row>
    <row r="325" spans="3:4" s="278" customFormat="1" ht="12">
      <c r="C325" s="293"/>
      <c r="D325" s="282"/>
    </row>
    <row r="326" spans="3:4" s="278" customFormat="1" ht="12">
      <c r="C326" s="293"/>
      <c r="D326" s="282"/>
    </row>
    <row r="327" spans="3:4" s="278" customFormat="1" ht="12">
      <c r="C327" s="293"/>
      <c r="D327" s="282"/>
    </row>
    <row r="328" spans="3:4" s="278" customFormat="1" ht="12">
      <c r="C328" s="293"/>
      <c r="D328" s="282"/>
    </row>
    <row r="329" spans="3:4" s="278" customFormat="1" ht="12">
      <c r="C329" s="293"/>
      <c r="D329" s="282"/>
    </row>
    <row r="330" spans="3:4" s="278" customFormat="1" ht="12">
      <c r="C330" s="293"/>
      <c r="D330" s="282"/>
    </row>
    <row r="331" spans="3:4" s="278" customFormat="1" ht="12">
      <c r="C331" s="293"/>
      <c r="D331" s="282"/>
    </row>
    <row r="332" spans="3:4" s="278" customFormat="1" ht="12">
      <c r="C332" s="293"/>
      <c r="D332" s="282"/>
    </row>
    <row r="333" spans="3:4" s="278" customFormat="1" ht="12">
      <c r="C333" s="293"/>
      <c r="D333" s="282"/>
    </row>
    <row r="334" spans="3:4" s="278" customFormat="1" ht="12">
      <c r="C334" s="293"/>
      <c r="D334" s="282"/>
    </row>
    <row r="335" spans="3:4" s="278" customFormat="1" ht="12">
      <c r="C335" s="293"/>
      <c r="D335" s="282"/>
    </row>
    <row r="336" spans="3:4" s="278" customFormat="1" ht="12">
      <c r="C336" s="293"/>
      <c r="D336" s="282"/>
    </row>
    <row r="337" spans="3:4" s="278" customFormat="1" ht="12">
      <c r="C337" s="293"/>
      <c r="D337" s="282"/>
    </row>
    <row r="338" spans="3:4" s="278" customFormat="1" ht="12">
      <c r="C338" s="293"/>
      <c r="D338" s="282"/>
    </row>
    <row r="339" spans="3:4" s="278" customFormat="1" ht="12">
      <c r="C339" s="293"/>
      <c r="D339" s="282"/>
    </row>
    <row r="340" spans="3:4" s="278" customFormat="1" ht="12">
      <c r="C340" s="293"/>
      <c r="D340" s="282"/>
    </row>
    <row r="341" spans="3:4" s="278" customFormat="1" ht="12">
      <c r="C341" s="293"/>
      <c r="D341" s="282"/>
    </row>
    <row r="342" spans="3:4" s="278" customFormat="1" ht="12">
      <c r="C342" s="293"/>
      <c r="D342" s="282"/>
    </row>
    <row r="343" spans="3:4" s="278" customFormat="1" ht="12">
      <c r="C343" s="293"/>
      <c r="D343" s="282"/>
    </row>
    <row r="344" spans="3:4" s="278" customFormat="1" ht="12">
      <c r="C344" s="293"/>
      <c r="D344" s="282"/>
    </row>
    <row r="345" spans="3:4" s="278" customFormat="1" ht="12">
      <c r="C345" s="293"/>
      <c r="D345" s="282"/>
    </row>
    <row r="346" spans="3:4" s="278" customFormat="1" ht="12">
      <c r="C346" s="293"/>
      <c r="D346" s="282"/>
    </row>
    <row r="347" spans="3:4" s="278" customFormat="1" ht="12">
      <c r="C347" s="293"/>
      <c r="D347" s="282"/>
    </row>
    <row r="348" spans="3:4" s="278" customFormat="1" ht="12">
      <c r="C348" s="293"/>
      <c r="D348" s="282"/>
    </row>
    <row r="349" spans="3:4" s="278" customFormat="1" ht="12">
      <c r="C349" s="293"/>
      <c r="D349" s="282"/>
    </row>
    <row r="350" spans="3:4" s="278" customFormat="1" ht="12">
      <c r="C350" s="293"/>
      <c r="D350" s="282"/>
    </row>
    <row r="351" spans="3:4" s="278" customFormat="1" ht="12">
      <c r="C351" s="293"/>
      <c r="D351" s="282"/>
    </row>
    <row r="352" spans="3:4" s="278" customFormat="1" ht="12">
      <c r="C352" s="293"/>
      <c r="D352" s="282"/>
    </row>
    <row r="353" spans="3:4" s="278" customFormat="1" ht="12">
      <c r="C353" s="293"/>
      <c r="D353" s="282"/>
    </row>
    <row r="354" spans="3:4" s="278" customFormat="1" ht="12">
      <c r="C354" s="293"/>
      <c r="D354" s="282"/>
    </row>
    <row r="355" spans="3:4" s="278" customFormat="1" ht="12">
      <c r="C355" s="293"/>
      <c r="D355" s="282"/>
    </row>
    <row r="356" spans="3:4" s="278" customFormat="1" ht="12">
      <c r="C356" s="293"/>
      <c r="D356" s="282"/>
    </row>
    <row r="357" spans="3:4" s="278" customFormat="1" ht="12">
      <c r="C357" s="293"/>
      <c r="D357" s="282"/>
    </row>
    <row r="358" spans="3:4" s="278" customFormat="1" ht="12">
      <c r="C358" s="293"/>
      <c r="D358" s="282"/>
    </row>
    <row r="359" spans="3:4" s="278" customFormat="1" ht="12">
      <c r="C359" s="293"/>
      <c r="D359" s="282"/>
    </row>
    <row r="360" spans="3:4" s="278" customFormat="1" ht="12">
      <c r="C360" s="293"/>
      <c r="D360" s="282"/>
    </row>
    <row r="361" spans="3:4" s="278" customFormat="1" ht="12">
      <c r="C361" s="293"/>
      <c r="D361" s="282"/>
    </row>
    <row r="362" spans="3:4" s="278" customFormat="1" ht="12">
      <c r="C362" s="293"/>
      <c r="D362" s="282"/>
    </row>
    <row r="363" spans="3:4" s="278" customFormat="1" ht="12">
      <c r="C363" s="293"/>
      <c r="D363" s="282"/>
    </row>
    <row r="364" spans="3:4" s="278" customFormat="1" ht="12">
      <c r="C364" s="293"/>
      <c r="D364" s="282"/>
    </row>
    <row r="365" spans="3:4" s="278" customFormat="1" ht="12">
      <c r="C365" s="293"/>
      <c r="D365" s="282"/>
    </row>
    <row r="366" spans="3:4" s="278" customFormat="1" ht="12">
      <c r="C366" s="293"/>
      <c r="D366" s="282"/>
    </row>
    <row r="367" spans="3:4" s="278" customFormat="1" ht="12">
      <c r="C367" s="293"/>
      <c r="D367" s="282"/>
    </row>
    <row r="368" spans="3:4" s="278" customFormat="1" ht="12">
      <c r="C368" s="293"/>
      <c r="D368" s="282"/>
    </row>
    <row r="369" spans="3:4" s="278" customFormat="1" ht="12">
      <c r="C369" s="293"/>
      <c r="D369" s="282"/>
    </row>
    <row r="370" spans="3:4" s="278" customFormat="1" ht="12">
      <c r="C370" s="293"/>
      <c r="D370" s="282"/>
    </row>
    <row r="371" spans="3:4" s="278" customFormat="1" ht="12">
      <c r="C371" s="293"/>
      <c r="D371" s="282"/>
    </row>
    <row r="372" spans="3:4" s="278" customFormat="1" ht="12">
      <c r="C372" s="293"/>
      <c r="D372" s="282"/>
    </row>
    <row r="373" spans="3:4" s="278" customFormat="1" ht="12">
      <c r="C373" s="293"/>
      <c r="D373" s="282"/>
    </row>
    <row r="374" spans="3:4" s="278" customFormat="1" ht="12">
      <c r="C374" s="293"/>
      <c r="D374" s="282"/>
    </row>
    <row r="375" spans="3:4" s="278" customFormat="1" ht="12">
      <c r="C375" s="293"/>
      <c r="D375" s="282"/>
    </row>
    <row r="376" spans="3:4" s="278" customFormat="1" ht="12">
      <c r="C376" s="293"/>
      <c r="D376" s="282"/>
    </row>
    <row r="377" spans="3:4" s="278" customFormat="1" ht="12">
      <c r="C377" s="293"/>
      <c r="D377" s="282"/>
    </row>
    <row r="378" spans="3:4" s="278" customFormat="1" ht="12">
      <c r="C378" s="293"/>
      <c r="D378" s="282"/>
    </row>
    <row r="379" spans="3:4" s="278" customFormat="1" ht="12">
      <c r="C379" s="293"/>
      <c r="D379" s="282"/>
    </row>
    <row r="380" spans="3:4" s="278" customFormat="1" ht="12">
      <c r="C380" s="293"/>
      <c r="D380" s="282"/>
    </row>
    <row r="381" spans="3:4" s="278" customFormat="1" ht="12">
      <c r="C381" s="293"/>
      <c r="D381" s="282"/>
    </row>
    <row r="382" spans="3:4" s="278" customFormat="1" ht="12">
      <c r="C382" s="293"/>
      <c r="D382" s="282"/>
    </row>
    <row r="383" spans="3:4" s="278" customFormat="1" ht="12">
      <c r="C383" s="293"/>
      <c r="D383" s="282"/>
    </row>
    <row r="384" spans="3:4" s="278" customFormat="1" ht="12">
      <c r="C384" s="293"/>
      <c r="D384" s="282"/>
    </row>
    <row r="385" spans="3:4" s="278" customFormat="1" ht="12">
      <c r="C385" s="293"/>
      <c r="D385" s="282"/>
    </row>
    <row r="386" spans="3:4" s="278" customFormat="1" ht="12">
      <c r="C386" s="293"/>
      <c r="D386" s="282"/>
    </row>
    <row r="387" spans="3:4" s="278" customFormat="1" ht="12">
      <c r="C387" s="293"/>
      <c r="D387" s="282"/>
    </row>
    <row r="388" spans="3:4" s="278" customFormat="1" ht="12">
      <c r="C388" s="293"/>
      <c r="D388" s="282"/>
    </row>
    <row r="389" spans="3:4" s="278" customFormat="1" ht="12">
      <c r="C389" s="293"/>
      <c r="D389" s="282"/>
    </row>
    <row r="390" spans="3:4" s="278" customFormat="1" ht="12">
      <c r="C390" s="293"/>
      <c r="D390" s="282"/>
    </row>
    <row r="391" spans="3:4" s="278" customFormat="1" ht="12">
      <c r="C391" s="293"/>
      <c r="D391" s="282"/>
    </row>
    <row r="392" spans="3:4" s="278" customFormat="1" ht="12">
      <c r="C392" s="293"/>
      <c r="D392" s="282"/>
    </row>
    <row r="393" spans="3:4" s="278" customFormat="1" ht="12">
      <c r="C393" s="293"/>
      <c r="D393" s="282"/>
    </row>
    <row r="394" spans="3:4" s="278" customFormat="1" ht="12">
      <c r="C394" s="293"/>
      <c r="D394" s="282"/>
    </row>
    <row r="395" spans="3:4" s="278" customFormat="1" ht="12">
      <c r="C395" s="293"/>
      <c r="D395" s="282"/>
    </row>
    <row r="396" spans="3:4" s="278" customFormat="1" ht="12">
      <c r="C396" s="293"/>
      <c r="D396" s="282"/>
    </row>
    <row r="397" spans="3:4" s="278" customFormat="1" ht="12">
      <c r="C397" s="293"/>
      <c r="D397" s="282"/>
    </row>
    <row r="398" spans="3:4" s="278" customFormat="1" ht="12">
      <c r="C398" s="293"/>
      <c r="D398" s="282"/>
    </row>
    <row r="399" spans="3:4" s="278" customFormat="1" ht="12">
      <c r="C399" s="293"/>
      <c r="D399" s="282"/>
    </row>
    <row r="400" spans="3:4" s="278" customFormat="1" ht="12">
      <c r="C400" s="293"/>
      <c r="D400" s="282"/>
    </row>
    <row r="401" spans="3:4" s="278" customFormat="1" ht="12">
      <c r="C401" s="293"/>
      <c r="D401" s="282"/>
    </row>
    <row r="402" spans="3:4" s="278" customFormat="1" ht="12">
      <c r="C402" s="293"/>
      <c r="D402" s="282"/>
    </row>
    <row r="403" spans="3:4" s="278" customFormat="1" ht="12">
      <c r="C403" s="293"/>
      <c r="D403" s="282"/>
    </row>
    <row r="404" spans="3:4" s="278" customFormat="1" ht="12">
      <c r="C404" s="293"/>
      <c r="D404" s="282"/>
    </row>
    <row r="405" spans="3:4" s="278" customFormat="1" ht="12">
      <c r="C405" s="293"/>
      <c r="D405" s="282"/>
    </row>
    <row r="406" spans="3:4" s="278" customFormat="1" ht="12">
      <c r="C406" s="293"/>
      <c r="D406" s="282"/>
    </row>
    <row r="407" spans="3:4" s="278" customFormat="1" ht="12">
      <c r="C407" s="293"/>
      <c r="D407" s="282"/>
    </row>
    <row r="408" spans="3:4" s="278" customFormat="1" ht="12">
      <c r="C408" s="293"/>
      <c r="D408" s="282"/>
    </row>
    <row r="409" spans="3:4" s="278" customFormat="1" ht="12">
      <c r="C409" s="293"/>
      <c r="D409" s="282"/>
    </row>
    <row r="410" spans="3:4" s="278" customFormat="1" ht="12">
      <c r="C410" s="293"/>
      <c r="D410" s="282"/>
    </row>
    <row r="411" spans="3:4" s="278" customFormat="1" ht="12">
      <c r="C411" s="293"/>
      <c r="D411" s="282"/>
    </row>
    <row r="412" spans="3:4" s="278" customFormat="1" ht="12">
      <c r="C412" s="293"/>
      <c r="D412" s="282"/>
    </row>
    <row r="413" spans="3:4" s="278" customFormat="1" ht="12">
      <c r="C413" s="293"/>
      <c r="D413" s="282"/>
    </row>
    <row r="414" spans="3:4" s="278" customFormat="1" ht="12">
      <c r="C414" s="293"/>
      <c r="D414" s="282"/>
    </row>
    <row r="415" spans="3:4" s="278" customFormat="1" ht="12">
      <c r="C415" s="293"/>
      <c r="D415" s="282"/>
    </row>
    <row r="416" spans="3:4" s="278" customFormat="1" ht="12">
      <c r="C416" s="293"/>
      <c r="D416" s="282"/>
    </row>
    <row r="417" spans="3:4" s="278" customFormat="1" ht="12">
      <c r="C417" s="293"/>
      <c r="D417" s="282"/>
    </row>
    <row r="418" spans="3:4" s="278" customFormat="1" ht="12">
      <c r="C418" s="293"/>
      <c r="D418" s="282"/>
    </row>
    <row r="419" spans="3:4" s="278" customFormat="1" ht="12">
      <c r="C419" s="293"/>
      <c r="D419" s="282"/>
    </row>
    <row r="420" spans="3:4" s="278" customFormat="1" ht="12">
      <c r="C420" s="293"/>
      <c r="D420" s="282"/>
    </row>
    <row r="421" spans="3:4" s="278" customFormat="1" ht="12">
      <c r="C421" s="293"/>
      <c r="D421" s="282"/>
    </row>
    <row r="422" spans="3:4" s="278" customFormat="1" ht="12">
      <c r="C422" s="293"/>
      <c r="D422" s="282"/>
    </row>
    <row r="423" spans="3:4" s="278" customFormat="1" ht="12">
      <c r="C423" s="293"/>
      <c r="D423" s="282"/>
    </row>
    <row r="424" spans="3:4" s="278" customFormat="1" ht="12">
      <c r="C424" s="293"/>
      <c r="D424" s="282"/>
    </row>
    <row r="425" spans="3:4" s="278" customFormat="1" ht="12">
      <c r="C425" s="293"/>
      <c r="D425" s="282"/>
    </row>
    <row r="426" spans="3:4" s="278" customFormat="1" ht="12">
      <c r="C426" s="293"/>
      <c r="D426" s="282"/>
    </row>
    <row r="427" spans="3:4" s="278" customFormat="1" ht="12">
      <c r="C427" s="293"/>
      <c r="D427" s="282"/>
    </row>
    <row r="428" spans="3:4" s="278" customFormat="1" ht="12">
      <c r="C428" s="293"/>
      <c r="D428" s="282"/>
    </row>
    <row r="429" spans="3:4" s="278" customFormat="1" ht="12">
      <c r="C429" s="293"/>
      <c r="D429" s="282"/>
    </row>
    <row r="430" spans="3:4" s="278" customFormat="1" ht="12">
      <c r="C430" s="293"/>
      <c r="D430" s="282"/>
    </row>
    <row r="431" spans="3:4" s="278" customFormat="1" ht="12">
      <c r="C431" s="293"/>
      <c r="D431" s="282"/>
    </row>
    <row r="432" spans="3:4" s="278" customFormat="1" ht="12">
      <c r="C432" s="293"/>
      <c r="D432" s="282"/>
    </row>
    <row r="433" spans="3:4" s="278" customFormat="1" ht="12">
      <c r="C433" s="293"/>
      <c r="D433" s="282"/>
    </row>
    <row r="434" spans="3:4" s="278" customFormat="1" ht="12">
      <c r="C434" s="293"/>
      <c r="D434" s="282"/>
    </row>
    <row r="435" spans="3:4" s="278" customFormat="1" ht="12">
      <c r="C435" s="293"/>
      <c r="D435" s="282"/>
    </row>
    <row r="436" spans="3:4" s="278" customFormat="1" ht="12">
      <c r="C436" s="293"/>
      <c r="D436" s="282"/>
    </row>
    <row r="437" spans="3:4" s="278" customFormat="1" ht="12">
      <c r="C437" s="293"/>
      <c r="D437" s="282"/>
    </row>
    <row r="438" spans="3:4" s="278" customFormat="1" ht="12">
      <c r="C438" s="293"/>
      <c r="D438" s="282"/>
    </row>
    <row r="439" spans="3:4" s="278" customFormat="1" ht="12">
      <c r="C439" s="293"/>
      <c r="D439" s="282"/>
    </row>
    <row r="440" spans="3:4" s="278" customFormat="1" ht="12">
      <c r="C440" s="293"/>
      <c r="D440" s="282"/>
    </row>
    <row r="441" spans="3:4" s="278" customFormat="1" ht="12">
      <c r="C441" s="293"/>
      <c r="D441" s="282"/>
    </row>
    <row r="442" spans="3:4" s="278" customFormat="1" ht="12">
      <c r="C442" s="293"/>
      <c r="D442" s="282"/>
    </row>
    <row r="443" spans="3:4" s="278" customFormat="1" ht="12">
      <c r="C443" s="293"/>
      <c r="D443" s="282"/>
    </row>
    <row r="444" spans="3:4" s="278" customFormat="1" ht="12">
      <c r="C444" s="293"/>
      <c r="D444" s="282"/>
    </row>
    <row r="445" spans="3:4" s="278" customFormat="1" ht="12">
      <c r="C445" s="293"/>
      <c r="D445" s="282"/>
    </row>
    <row r="446" spans="3:4" s="278" customFormat="1" ht="12">
      <c r="C446" s="293"/>
      <c r="D446" s="282"/>
    </row>
    <row r="447" spans="3:4" s="278" customFormat="1" ht="12">
      <c r="C447" s="293"/>
      <c r="D447" s="282"/>
    </row>
    <row r="448" spans="3:4" s="278" customFormat="1" ht="12">
      <c r="C448" s="293"/>
      <c r="D448" s="282"/>
    </row>
    <row r="449" spans="3:4" s="278" customFormat="1" ht="12">
      <c r="C449" s="293"/>
      <c r="D449" s="282"/>
    </row>
    <row r="450" spans="3:4" s="278" customFormat="1" ht="12">
      <c r="C450" s="293"/>
      <c r="D450" s="282"/>
    </row>
    <row r="451" spans="3:4" s="278" customFormat="1" ht="12">
      <c r="C451" s="293"/>
      <c r="D451" s="282"/>
    </row>
    <row r="452" spans="3:4" s="278" customFormat="1" ht="12">
      <c r="C452" s="293"/>
      <c r="D452" s="282"/>
    </row>
    <row r="453" spans="3:4" s="278" customFormat="1" ht="12">
      <c r="C453" s="293"/>
      <c r="D453" s="282"/>
    </row>
    <row r="454" spans="3:4" s="278" customFormat="1" ht="12">
      <c r="C454" s="293"/>
      <c r="D454" s="282"/>
    </row>
    <row r="455" spans="3:4" s="278" customFormat="1" ht="12">
      <c r="C455" s="293"/>
      <c r="D455" s="282"/>
    </row>
    <row r="456" spans="3:4" s="278" customFormat="1" ht="12">
      <c r="C456" s="293"/>
      <c r="D456" s="282"/>
    </row>
    <row r="457" spans="3:4" s="278" customFormat="1" ht="12">
      <c r="C457" s="293"/>
      <c r="D457" s="282"/>
    </row>
    <row r="458" spans="3:4" s="278" customFormat="1" ht="12">
      <c r="C458" s="293"/>
      <c r="D458" s="282"/>
    </row>
    <row r="459" spans="3:4" s="278" customFormat="1" ht="12">
      <c r="C459" s="293"/>
      <c r="D459" s="282"/>
    </row>
    <row r="460" spans="3:4" s="278" customFormat="1" ht="12">
      <c r="C460" s="293"/>
      <c r="D460" s="282"/>
    </row>
    <row r="461" spans="3:4" s="278" customFormat="1" ht="12">
      <c r="C461" s="293"/>
      <c r="D461" s="282"/>
    </row>
    <row r="462" spans="3:4" s="278" customFormat="1" ht="12">
      <c r="C462" s="293"/>
      <c r="D462" s="282"/>
    </row>
    <row r="463" spans="3:4" s="278" customFormat="1" ht="12">
      <c r="C463" s="293"/>
      <c r="D463" s="282"/>
    </row>
    <row r="464" spans="3:4" s="278" customFormat="1" ht="12">
      <c r="C464" s="293"/>
      <c r="D464" s="282"/>
    </row>
    <row r="465" spans="3:4" s="278" customFormat="1" ht="12">
      <c r="C465" s="293"/>
      <c r="D465" s="282"/>
    </row>
    <row r="466" spans="3:4" s="278" customFormat="1" ht="12">
      <c r="C466" s="293"/>
      <c r="D466" s="282"/>
    </row>
    <row r="467" spans="3:4" s="278" customFormat="1" ht="12">
      <c r="C467" s="293"/>
      <c r="D467" s="282"/>
    </row>
    <row r="468" spans="3:4" s="278" customFormat="1" ht="12">
      <c r="C468" s="293"/>
      <c r="D468" s="282"/>
    </row>
    <row r="469" spans="3:4" s="278" customFormat="1" ht="12">
      <c r="C469" s="293"/>
      <c r="D469" s="282"/>
    </row>
    <row r="470" spans="3:4" s="278" customFormat="1" ht="12">
      <c r="C470" s="293"/>
      <c r="D470" s="282"/>
    </row>
    <row r="471" spans="3:4" s="278" customFormat="1" ht="12">
      <c r="C471" s="293"/>
      <c r="D471" s="282"/>
    </row>
    <row r="472" spans="3:4" s="278" customFormat="1" ht="12">
      <c r="C472" s="293"/>
      <c r="D472" s="282"/>
    </row>
    <row r="473" spans="3:4" s="278" customFormat="1" ht="12">
      <c r="C473" s="293"/>
      <c r="D473" s="282"/>
    </row>
    <row r="474" spans="3:4" s="278" customFormat="1" ht="12">
      <c r="C474" s="293"/>
      <c r="D474" s="282"/>
    </row>
    <row r="475" spans="3:4" s="278" customFormat="1" ht="12">
      <c r="C475" s="293"/>
      <c r="D475" s="282"/>
    </row>
    <row r="476" spans="3:4" s="278" customFormat="1" ht="12">
      <c r="C476" s="293"/>
      <c r="D476" s="282"/>
    </row>
    <row r="477" spans="3:4" s="278" customFormat="1" ht="12">
      <c r="C477" s="293"/>
      <c r="D477" s="282"/>
    </row>
    <row r="478" spans="3:4" s="278" customFormat="1" ht="12">
      <c r="C478" s="293"/>
      <c r="D478" s="282"/>
    </row>
    <row r="479" spans="3:4" s="278" customFormat="1" ht="12">
      <c r="C479" s="293"/>
      <c r="D479" s="282"/>
    </row>
    <row r="480" spans="3:4" s="278" customFormat="1" ht="12">
      <c r="C480" s="293"/>
      <c r="D480" s="282"/>
    </row>
    <row r="481" spans="3:4" s="278" customFormat="1" ht="12">
      <c r="C481" s="293"/>
      <c r="D481" s="282"/>
    </row>
    <row r="482" spans="3:4" s="278" customFormat="1" ht="12">
      <c r="C482" s="293"/>
      <c r="D482" s="282"/>
    </row>
    <row r="483" spans="3:4" s="278" customFormat="1" ht="12">
      <c r="C483" s="293"/>
      <c r="D483" s="282"/>
    </row>
    <row r="484" spans="3:4" s="278" customFormat="1" ht="12">
      <c r="C484" s="293"/>
      <c r="D484" s="282"/>
    </row>
    <row r="485" spans="3:4" s="278" customFormat="1" ht="12">
      <c r="C485" s="293"/>
      <c r="D485" s="282"/>
    </row>
    <row r="486" spans="3:4" s="278" customFormat="1" ht="12">
      <c r="C486" s="293"/>
      <c r="D486" s="282"/>
    </row>
    <row r="487" spans="3:4" s="278" customFormat="1" ht="12">
      <c r="C487" s="293"/>
      <c r="D487" s="282"/>
    </row>
    <row r="488" spans="3:4" s="278" customFormat="1" ht="12">
      <c r="C488" s="293"/>
      <c r="D488" s="282"/>
    </row>
    <row r="489" spans="3:4" s="278" customFormat="1" ht="12">
      <c r="C489" s="293"/>
      <c r="D489" s="282"/>
    </row>
    <row r="490" spans="3:4" s="278" customFormat="1" ht="12">
      <c r="C490" s="293"/>
      <c r="D490" s="282"/>
    </row>
    <row r="491" spans="3:4" s="278" customFormat="1" ht="12">
      <c r="C491" s="293"/>
      <c r="D491" s="282"/>
    </row>
    <row r="492" spans="3:4" s="278" customFormat="1" ht="12">
      <c r="C492" s="293"/>
      <c r="D492" s="282"/>
    </row>
    <row r="493" spans="3:4" s="278" customFormat="1" ht="12">
      <c r="C493" s="293"/>
      <c r="D493" s="282"/>
    </row>
    <row r="494" spans="3:4" s="278" customFormat="1" ht="12">
      <c r="C494" s="293"/>
      <c r="D494" s="282"/>
    </row>
    <row r="495" spans="3:4" s="278" customFormat="1" ht="12">
      <c r="C495" s="293"/>
      <c r="D495" s="282"/>
    </row>
    <row r="496" spans="3:4" s="278" customFormat="1" ht="12">
      <c r="C496" s="293"/>
      <c r="D496" s="282"/>
    </row>
    <row r="497" spans="3:4" s="278" customFormat="1" ht="12">
      <c r="C497" s="293"/>
      <c r="D497" s="282"/>
    </row>
    <row r="498" spans="3:4" s="278" customFormat="1" ht="12">
      <c r="C498" s="293"/>
      <c r="D498" s="282"/>
    </row>
    <row r="499" spans="3:4" s="278" customFormat="1" ht="12">
      <c r="C499" s="293"/>
      <c r="D499" s="282"/>
    </row>
    <row r="500" spans="3:4" s="278" customFormat="1" ht="12">
      <c r="C500" s="293"/>
      <c r="D500" s="282"/>
    </row>
    <row r="501" spans="3:4" s="278" customFormat="1" ht="12">
      <c r="C501" s="293"/>
      <c r="D501" s="282"/>
    </row>
    <row r="502" spans="3:4" s="278" customFormat="1" ht="12">
      <c r="C502" s="293"/>
      <c r="D502" s="282"/>
    </row>
    <row r="503" spans="3:4" s="278" customFormat="1" ht="12">
      <c r="C503" s="293"/>
      <c r="D503" s="282"/>
    </row>
    <row r="504" spans="3:4" s="278" customFormat="1" ht="12">
      <c r="C504" s="293"/>
      <c r="D504" s="282"/>
    </row>
    <row r="505" spans="3:4" s="278" customFormat="1" ht="12">
      <c r="C505" s="293"/>
      <c r="D505" s="282"/>
    </row>
    <row r="506" spans="3:4" s="278" customFormat="1" ht="12">
      <c r="C506" s="293"/>
      <c r="D506" s="282"/>
    </row>
    <row r="507" spans="3:4" s="278" customFormat="1" ht="12">
      <c r="C507" s="293"/>
      <c r="D507" s="282"/>
    </row>
    <row r="508" spans="3:4" s="278" customFormat="1" ht="12">
      <c r="C508" s="293"/>
      <c r="D508" s="282"/>
    </row>
    <row r="509" spans="3:4" s="278" customFormat="1" ht="12">
      <c r="C509" s="293"/>
      <c r="D509" s="282"/>
    </row>
    <row r="510" spans="3:4" s="278" customFormat="1" ht="12">
      <c r="C510" s="293"/>
      <c r="D510" s="282"/>
    </row>
    <row r="511" spans="3:4" s="278" customFormat="1" ht="12">
      <c r="C511" s="293"/>
      <c r="D511" s="282"/>
    </row>
    <row r="512" spans="3:4" s="278" customFormat="1" ht="12">
      <c r="C512" s="293"/>
      <c r="D512" s="282"/>
    </row>
    <row r="513" spans="3:4" s="278" customFormat="1" ht="12">
      <c r="C513" s="293"/>
      <c r="D513" s="282"/>
    </row>
    <row r="514" spans="3:4" s="278" customFormat="1" ht="12">
      <c r="C514" s="293"/>
      <c r="D514" s="282"/>
    </row>
    <row r="515" spans="3:4" s="278" customFormat="1" ht="12">
      <c r="C515" s="293"/>
      <c r="D515" s="282"/>
    </row>
    <row r="516" spans="3:4" s="278" customFormat="1" ht="12">
      <c r="C516" s="293"/>
      <c r="D516" s="282"/>
    </row>
    <row r="517" spans="3:4" s="278" customFormat="1" ht="12">
      <c r="C517" s="293"/>
      <c r="D517" s="282"/>
    </row>
    <row r="518" spans="3:4" s="278" customFormat="1" ht="12">
      <c r="C518" s="293"/>
      <c r="D518" s="282"/>
    </row>
    <row r="519" spans="3:4" s="278" customFormat="1" ht="12">
      <c r="C519" s="293"/>
      <c r="D519" s="282"/>
    </row>
    <row r="520" spans="3:4" s="278" customFormat="1" ht="12">
      <c r="C520" s="293"/>
      <c r="D520" s="282"/>
    </row>
    <row r="521" spans="3:4" s="278" customFormat="1" ht="12">
      <c r="C521" s="293"/>
      <c r="D521" s="282"/>
    </row>
    <row r="522" spans="3:4" s="278" customFormat="1" ht="12">
      <c r="C522" s="293"/>
      <c r="D522" s="282"/>
    </row>
    <row r="523" spans="3:4" s="278" customFormat="1" ht="12">
      <c r="C523" s="293"/>
      <c r="D523" s="282"/>
    </row>
    <row r="524" spans="3:4" s="278" customFormat="1" ht="12">
      <c r="C524" s="293"/>
      <c r="D524" s="282"/>
    </row>
    <row r="525" spans="3:4" s="278" customFormat="1" ht="12">
      <c r="C525" s="293"/>
      <c r="D525" s="282"/>
    </row>
    <row r="526" spans="3:4" s="278" customFormat="1" ht="12">
      <c r="C526" s="293"/>
      <c r="D526" s="282"/>
    </row>
    <row r="527" spans="3:4" s="278" customFormat="1" ht="12">
      <c r="C527" s="293"/>
      <c r="D527" s="282"/>
    </row>
    <row r="528" spans="3:4" s="278" customFormat="1" ht="12">
      <c r="C528" s="293"/>
      <c r="D528" s="282"/>
    </row>
    <row r="529" spans="3:4" s="278" customFormat="1" ht="12">
      <c r="C529" s="293"/>
      <c r="D529" s="282"/>
    </row>
    <row r="530" spans="3:4" s="278" customFormat="1" ht="12">
      <c r="C530" s="293"/>
      <c r="D530" s="282"/>
    </row>
    <row r="531" spans="3:4" s="278" customFormat="1" ht="12">
      <c r="C531" s="293"/>
      <c r="D531" s="282"/>
    </row>
    <row r="532" spans="3:4" s="278" customFormat="1" ht="12">
      <c r="C532" s="293"/>
      <c r="D532" s="282"/>
    </row>
    <row r="533" spans="3:4" s="278" customFormat="1" ht="12">
      <c r="C533" s="293"/>
      <c r="D533" s="282"/>
    </row>
    <row r="534" spans="3:4" s="278" customFormat="1" ht="12">
      <c r="C534" s="293"/>
      <c r="D534" s="282"/>
    </row>
    <row r="535" spans="3:4" s="278" customFormat="1" ht="12">
      <c r="C535" s="293"/>
      <c r="D535" s="282"/>
    </row>
    <row r="536" spans="3:4" s="278" customFormat="1" ht="12">
      <c r="C536" s="293"/>
      <c r="D536" s="282"/>
    </row>
    <row r="537" spans="3:4" s="278" customFormat="1" ht="12">
      <c r="C537" s="293"/>
      <c r="D537" s="282"/>
    </row>
    <row r="538" spans="3:4" s="278" customFormat="1" ht="12">
      <c r="C538" s="293"/>
      <c r="D538" s="282"/>
    </row>
    <row r="539" spans="3:4" s="278" customFormat="1" ht="12">
      <c r="C539" s="293"/>
      <c r="D539" s="282"/>
    </row>
    <row r="540" spans="3:4" s="278" customFormat="1" ht="12">
      <c r="C540" s="293"/>
      <c r="D540" s="282"/>
    </row>
    <row r="541" spans="3:4" s="278" customFormat="1" ht="12">
      <c r="C541" s="293"/>
      <c r="D541" s="282"/>
    </row>
    <row r="542" spans="3:4" s="278" customFormat="1" ht="12">
      <c r="C542" s="293"/>
      <c r="D542" s="282"/>
    </row>
    <row r="543" spans="3:4" s="278" customFormat="1" ht="12">
      <c r="C543" s="293"/>
      <c r="D543" s="282"/>
    </row>
    <row r="544" spans="3:4" s="278" customFormat="1" ht="12">
      <c r="C544" s="293"/>
      <c r="D544" s="282"/>
    </row>
    <row r="545" spans="3:4" s="278" customFormat="1" ht="12">
      <c r="C545" s="293"/>
      <c r="D545" s="282"/>
    </row>
    <row r="546" spans="3:4" s="278" customFormat="1" ht="12">
      <c r="C546" s="293"/>
      <c r="D546" s="282"/>
    </row>
    <row r="547" spans="3:4" s="278" customFormat="1" ht="12">
      <c r="C547" s="293"/>
      <c r="D547" s="282"/>
    </row>
    <row r="548" spans="3:4" s="278" customFormat="1" ht="12">
      <c r="C548" s="293"/>
      <c r="D548" s="282"/>
    </row>
    <row r="549" spans="3:4" s="278" customFormat="1" ht="12">
      <c r="C549" s="293"/>
      <c r="D549" s="282"/>
    </row>
    <row r="550" spans="3:4" s="278" customFormat="1" ht="12">
      <c r="C550" s="293"/>
      <c r="D550" s="282"/>
    </row>
    <row r="551" spans="3:4" s="278" customFormat="1" ht="12">
      <c r="C551" s="293"/>
      <c r="D551" s="282"/>
    </row>
    <row r="552" spans="3:4" s="278" customFormat="1" ht="12">
      <c r="C552" s="293"/>
      <c r="D552" s="282"/>
    </row>
    <row r="553" spans="3:4" s="278" customFormat="1" ht="12">
      <c r="C553" s="293"/>
      <c r="D553" s="282"/>
    </row>
    <row r="554" spans="3:4" s="278" customFormat="1" ht="12">
      <c r="C554" s="293"/>
      <c r="D554" s="282"/>
    </row>
    <row r="555" spans="3:4" s="278" customFormat="1" ht="12">
      <c r="C555" s="293"/>
      <c r="D555" s="282"/>
    </row>
    <row r="556" spans="3:4" s="278" customFormat="1" ht="12">
      <c r="C556" s="293"/>
      <c r="D556" s="282"/>
    </row>
    <row r="557" spans="3:4" s="278" customFormat="1" ht="12">
      <c r="C557" s="293"/>
      <c r="D557" s="282"/>
    </row>
    <row r="558" spans="3:4" s="278" customFormat="1" ht="12">
      <c r="C558" s="293"/>
      <c r="D558" s="282"/>
    </row>
    <row r="559" spans="3:4" s="278" customFormat="1" ht="12">
      <c r="C559" s="293"/>
      <c r="D559" s="282"/>
    </row>
    <row r="560" spans="3:4" s="278" customFormat="1" ht="12">
      <c r="C560" s="293"/>
      <c r="D560" s="282"/>
    </row>
    <row r="561" spans="3:4" s="278" customFormat="1" ht="12">
      <c r="C561" s="293"/>
      <c r="D561" s="282"/>
    </row>
    <row r="562" spans="3:4" s="278" customFormat="1" ht="12">
      <c r="C562" s="293"/>
      <c r="D562" s="282"/>
    </row>
    <row r="563" spans="3:4" s="278" customFormat="1" ht="12">
      <c r="C563" s="293"/>
      <c r="D563" s="282"/>
    </row>
    <row r="564" spans="3:4" s="278" customFormat="1" ht="12">
      <c r="C564" s="293"/>
      <c r="D564" s="282"/>
    </row>
    <row r="565" spans="3:4" s="278" customFormat="1" ht="12">
      <c r="C565" s="293"/>
      <c r="D565" s="282"/>
    </row>
    <row r="566" spans="3:4" s="278" customFormat="1" ht="12">
      <c r="C566" s="293"/>
      <c r="D566" s="282"/>
    </row>
    <row r="567" spans="3:4" s="278" customFormat="1" ht="12">
      <c r="C567" s="293"/>
      <c r="D567" s="282"/>
    </row>
    <row r="568" spans="3:4" s="278" customFormat="1" ht="12">
      <c r="C568" s="293"/>
      <c r="D568" s="282"/>
    </row>
    <row r="569" spans="3:4" s="278" customFormat="1" ht="12">
      <c r="C569" s="293"/>
      <c r="D569" s="282"/>
    </row>
    <row r="570" spans="3:4" s="278" customFormat="1" ht="12">
      <c r="C570" s="293"/>
      <c r="D570" s="282"/>
    </row>
    <row r="571" spans="3:4" s="278" customFormat="1" ht="12">
      <c r="C571" s="293"/>
      <c r="D571" s="282"/>
    </row>
    <row r="572" spans="3:4" s="278" customFormat="1" ht="12">
      <c r="C572" s="293"/>
      <c r="D572" s="282"/>
    </row>
    <row r="573" spans="3:4" s="278" customFormat="1" ht="12">
      <c r="C573" s="293"/>
      <c r="D573" s="282"/>
    </row>
    <row r="574" spans="3:4" s="278" customFormat="1" ht="12">
      <c r="C574" s="293"/>
      <c r="D574" s="282"/>
    </row>
    <row r="575" spans="3:4" s="278" customFormat="1" ht="12">
      <c r="C575" s="293"/>
      <c r="D575" s="282"/>
    </row>
    <row r="576" spans="3:4" s="278" customFormat="1" ht="12">
      <c r="C576" s="293"/>
      <c r="D576" s="282"/>
    </row>
    <row r="577" spans="3:4" s="278" customFormat="1" ht="12">
      <c r="C577" s="293"/>
      <c r="D577" s="282"/>
    </row>
    <row r="578" spans="3:4" s="278" customFormat="1" ht="12">
      <c r="C578" s="293"/>
      <c r="D578" s="282"/>
    </row>
    <row r="579" spans="3:4" s="278" customFormat="1" ht="12">
      <c r="C579" s="293"/>
      <c r="D579" s="282"/>
    </row>
    <row r="580" spans="3:4" s="278" customFormat="1" ht="12">
      <c r="C580" s="293"/>
      <c r="D580" s="282"/>
    </row>
    <row r="581" spans="3:4" s="278" customFormat="1" ht="12">
      <c r="C581" s="293"/>
      <c r="D581" s="282"/>
    </row>
    <row r="582" spans="3:4" s="278" customFormat="1" ht="12">
      <c r="C582" s="293"/>
      <c r="D582" s="282"/>
    </row>
    <row r="583" spans="3:4" s="278" customFormat="1" ht="12">
      <c r="C583" s="293"/>
      <c r="D583" s="282"/>
    </row>
    <row r="584" spans="3:4" s="278" customFormat="1" ht="12">
      <c r="C584" s="293"/>
      <c r="D584" s="282"/>
    </row>
    <row r="585" spans="3:4" s="278" customFormat="1" ht="12">
      <c r="C585" s="293"/>
      <c r="D585" s="282"/>
    </row>
    <row r="586" spans="3:4" s="278" customFormat="1" ht="12">
      <c r="C586" s="293"/>
      <c r="D586" s="282"/>
    </row>
    <row r="587" spans="3:4" s="278" customFormat="1" ht="12">
      <c r="C587" s="293"/>
      <c r="D587" s="282"/>
    </row>
    <row r="588" spans="3:4" s="278" customFormat="1" ht="12">
      <c r="C588" s="293"/>
      <c r="D588" s="282"/>
    </row>
    <row r="589" spans="3:4" s="278" customFormat="1" ht="12">
      <c r="C589" s="293"/>
      <c r="D589" s="282"/>
    </row>
    <row r="590" spans="3:4" s="278" customFormat="1" ht="12">
      <c r="C590" s="293"/>
      <c r="D590" s="282"/>
    </row>
    <row r="591" spans="3:4" s="278" customFormat="1" ht="12">
      <c r="C591" s="293"/>
      <c r="D591" s="282"/>
    </row>
    <row r="592" spans="3:4" s="278" customFormat="1" ht="12">
      <c r="C592" s="293"/>
      <c r="D592" s="282"/>
    </row>
    <row r="593" spans="3:4" s="278" customFormat="1" ht="12">
      <c r="C593" s="293"/>
      <c r="D593" s="282"/>
    </row>
    <row r="594" spans="3:4" s="278" customFormat="1" ht="12">
      <c r="C594" s="293"/>
      <c r="D594" s="282"/>
    </row>
    <row r="595" spans="3:4" s="278" customFormat="1" ht="12">
      <c r="C595" s="293"/>
      <c r="D595" s="282"/>
    </row>
    <row r="596" spans="3:4" s="278" customFormat="1" ht="12">
      <c r="C596" s="293"/>
      <c r="D596" s="282"/>
    </row>
    <row r="597" spans="3:4" s="278" customFormat="1" ht="12">
      <c r="C597" s="293"/>
      <c r="D597" s="282"/>
    </row>
    <row r="598" spans="3:4" s="278" customFormat="1" ht="12">
      <c r="C598" s="293"/>
      <c r="D598" s="282"/>
    </row>
    <row r="599" spans="3:4" s="278" customFormat="1" ht="12">
      <c r="C599" s="293"/>
      <c r="D599" s="282"/>
    </row>
    <row r="600" spans="3:4" s="278" customFormat="1" ht="12">
      <c r="C600" s="293"/>
      <c r="D600" s="282"/>
    </row>
    <row r="601" spans="3:4" s="278" customFormat="1" ht="12">
      <c r="C601" s="293"/>
      <c r="D601" s="282"/>
    </row>
    <row r="602" spans="3:4" s="278" customFormat="1" ht="12">
      <c r="C602" s="293"/>
      <c r="D602" s="282"/>
    </row>
    <row r="603" spans="3:4" s="278" customFormat="1" ht="12">
      <c r="C603" s="293"/>
      <c r="D603" s="282"/>
    </row>
    <row r="604" spans="3:4" s="278" customFormat="1" ht="12">
      <c r="C604" s="293"/>
      <c r="D604" s="282"/>
    </row>
    <row r="605" spans="3:4" s="278" customFormat="1" ht="12">
      <c r="C605" s="293"/>
      <c r="D605" s="282"/>
    </row>
    <row r="606" spans="3:4" s="278" customFormat="1" ht="12">
      <c r="C606" s="293"/>
      <c r="D606" s="282"/>
    </row>
    <row r="607" spans="3:4" s="278" customFormat="1" ht="12">
      <c r="C607" s="293"/>
      <c r="D607" s="282"/>
    </row>
    <row r="608" spans="3:4" s="278" customFormat="1" ht="12">
      <c r="C608" s="293"/>
      <c r="D608" s="282"/>
    </row>
    <row r="609" spans="3:4" s="278" customFormat="1" ht="12">
      <c r="C609" s="293"/>
      <c r="D609" s="282"/>
    </row>
    <row r="610" spans="3:4" s="278" customFormat="1" ht="12">
      <c r="C610" s="293"/>
      <c r="D610" s="282"/>
    </row>
    <row r="611" spans="3:4" s="278" customFormat="1" ht="12">
      <c r="C611" s="293"/>
      <c r="D611" s="282"/>
    </row>
    <row r="612" spans="3:4" s="278" customFormat="1" ht="12">
      <c r="C612" s="293"/>
      <c r="D612" s="282"/>
    </row>
    <row r="613" spans="3:4" s="278" customFormat="1" ht="12">
      <c r="C613" s="293"/>
      <c r="D613" s="282"/>
    </row>
    <row r="614" spans="3:4" s="278" customFormat="1" ht="12">
      <c r="C614" s="293"/>
      <c r="D614" s="282"/>
    </row>
    <row r="615" spans="3:4" s="278" customFormat="1" ht="12">
      <c r="C615" s="293"/>
      <c r="D615" s="282"/>
    </row>
    <row r="616" spans="3:4" s="278" customFormat="1" ht="12">
      <c r="C616" s="293"/>
      <c r="D616" s="282"/>
    </row>
    <row r="617" spans="3:4" s="278" customFormat="1" ht="12">
      <c r="C617" s="293"/>
      <c r="D617" s="282"/>
    </row>
    <row r="618" spans="3:4" s="278" customFormat="1" ht="12">
      <c r="C618" s="293"/>
      <c r="D618" s="282"/>
    </row>
    <row r="619" spans="3:4" s="278" customFormat="1" ht="12">
      <c r="C619" s="293"/>
      <c r="D619" s="282"/>
    </row>
    <row r="620" spans="3:4" s="278" customFormat="1" ht="12">
      <c r="C620" s="293"/>
      <c r="D620" s="282"/>
    </row>
    <row r="621" spans="3:4" s="278" customFormat="1" ht="12">
      <c r="C621" s="293"/>
      <c r="D621" s="282"/>
    </row>
    <row r="622" spans="3:4" s="278" customFormat="1" ht="12">
      <c r="C622" s="293"/>
      <c r="D622" s="282"/>
    </row>
    <row r="623" spans="3:4" s="278" customFormat="1" ht="12">
      <c r="C623" s="293"/>
      <c r="D623" s="282"/>
    </row>
    <row r="624" spans="3:4" s="278" customFormat="1" ht="12">
      <c r="C624" s="293"/>
      <c r="D624" s="282"/>
    </row>
    <row r="625" spans="3:4" s="278" customFormat="1" ht="12">
      <c r="C625" s="293"/>
      <c r="D625" s="282"/>
    </row>
    <row r="626" spans="3:4" s="278" customFormat="1" ht="12">
      <c r="C626" s="293"/>
      <c r="D626" s="282"/>
    </row>
    <row r="627" spans="3:4" s="278" customFormat="1" ht="12">
      <c r="C627" s="293"/>
      <c r="D627" s="282"/>
    </row>
    <row r="628" spans="3:4" s="278" customFormat="1" ht="12">
      <c r="C628" s="293"/>
      <c r="D628" s="282"/>
    </row>
    <row r="629" spans="3:4" s="278" customFormat="1" ht="12">
      <c r="C629" s="293"/>
      <c r="D629" s="282"/>
    </row>
    <row r="630" spans="3:4" s="278" customFormat="1" ht="12">
      <c r="C630" s="293"/>
      <c r="D630" s="282"/>
    </row>
    <row r="631" spans="3:4" s="278" customFormat="1" ht="12">
      <c r="C631" s="293"/>
      <c r="D631" s="282"/>
    </row>
    <row r="632" spans="3:4" s="278" customFormat="1" ht="12">
      <c r="C632" s="293"/>
      <c r="D632" s="282"/>
    </row>
    <row r="633" spans="3:4" s="278" customFormat="1" ht="12">
      <c r="C633" s="293"/>
      <c r="D633" s="282"/>
    </row>
    <row r="634" spans="3:4" s="278" customFormat="1" ht="12">
      <c r="C634" s="293"/>
      <c r="D634" s="282"/>
    </row>
    <row r="635" spans="3:4" s="278" customFormat="1" ht="12">
      <c r="C635" s="293"/>
      <c r="D635" s="282"/>
    </row>
    <row r="636" spans="3:4" s="278" customFormat="1" ht="12">
      <c r="C636" s="293"/>
      <c r="D636" s="282"/>
    </row>
    <row r="637" spans="3:4" s="278" customFormat="1" ht="12">
      <c r="C637" s="293"/>
      <c r="D637" s="282"/>
    </row>
    <row r="638" spans="3:4" s="278" customFormat="1" ht="12">
      <c r="C638" s="293"/>
      <c r="D638" s="282"/>
    </row>
    <row r="639" spans="3:4" s="278" customFormat="1" ht="12">
      <c r="C639" s="293"/>
      <c r="D639" s="282"/>
    </row>
    <row r="640" spans="3:4" s="278" customFormat="1" ht="12">
      <c r="C640" s="293"/>
      <c r="D640" s="282"/>
    </row>
    <row r="641" spans="3:4" s="278" customFormat="1" ht="12">
      <c r="C641" s="293"/>
      <c r="D641" s="282"/>
    </row>
    <row r="642" spans="3:4" s="278" customFormat="1" ht="12">
      <c r="C642" s="293"/>
      <c r="D642" s="282"/>
    </row>
    <row r="643" spans="3:4" s="278" customFormat="1" ht="12">
      <c r="C643" s="293"/>
      <c r="D643" s="282"/>
    </row>
    <row r="644" spans="3:4" s="278" customFormat="1" ht="12">
      <c r="C644" s="293"/>
      <c r="D644" s="282"/>
    </row>
    <row r="645" spans="3:4" s="278" customFormat="1" ht="12">
      <c r="C645" s="293"/>
      <c r="D645" s="282"/>
    </row>
    <row r="646" spans="3:4" s="278" customFormat="1" ht="12">
      <c r="C646" s="293"/>
      <c r="D646" s="282"/>
    </row>
    <row r="647" spans="3:4" s="278" customFormat="1" ht="12">
      <c r="C647" s="293"/>
      <c r="D647" s="282"/>
    </row>
    <row r="648" spans="3:4" s="278" customFormat="1" ht="12">
      <c r="C648" s="293"/>
      <c r="D648" s="282"/>
    </row>
    <row r="649" spans="3:4" s="278" customFormat="1" ht="12">
      <c r="C649" s="293"/>
      <c r="D649" s="282"/>
    </row>
    <row r="650" spans="3:4" s="278" customFormat="1" ht="12">
      <c r="C650" s="293"/>
      <c r="D650" s="282"/>
    </row>
    <row r="651" spans="3:4" s="278" customFormat="1" ht="12">
      <c r="C651" s="293"/>
      <c r="D651" s="282"/>
    </row>
    <row r="652" spans="3:4" s="278" customFormat="1" ht="12">
      <c r="C652" s="293"/>
      <c r="D652" s="282"/>
    </row>
    <row r="653" spans="3:4" s="278" customFormat="1" ht="12">
      <c r="C653" s="293"/>
      <c r="D653" s="282"/>
    </row>
    <row r="654" spans="3:4" s="278" customFormat="1" ht="12">
      <c r="C654" s="293"/>
      <c r="D654" s="282"/>
    </row>
    <row r="655" spans="3:4" s="278" customFormat="1" ht="12">
      <c r="C655" s="293"/>
      <c r="D655" s="282"/>
    </row>
    <row r="656" spans="3:4" s="278" customFormat="1" ht="12">
      <c r="C656" s="293"/>
      <c r="D656" s="282"/>
    </row>
    <row r="657" spans="3:4" s="278" customFormat="1" ht="12">
      <c r="C657" s="293"/>
      <c r="D657" s="282"/>
    </row>
    <row r="658" spans="3:4" s="278" customFormat="1" ht="12">
      <c r="C658" s="293"/>
      <c r="D658" s="282"/>
    </row>
    <row r="659" spans="3:4" s="278" customFormat="1" ht="12">
      <c r="C659" s="293"/>
      <c r="D659" s="282"/>
    </row>
    <row r="660" spans="3:4" s="278" customFormat="1" ht="12">
      <c r="C660" s="293"/>
      <c r="D660" s="282"/>
    </row>
    <row r="661" spans="3:4" s="278" customFormat="1" ht="12">
      <c r="C661" s="293"/>
      <c r="D661" s="282"/>
    </row>
    <row r="662" spans="3:4" s="278" customFormat="1" ht="12">
      <c r="C662" s="293"/>
      <c r="D662" s="282"/>
    </row>
    <row r="663" spans="3:4" s="278" customFormat="1" ht="12">
      <c r="C663" s="293"/>
      <c r="D663" s="282"/>
    </row>
    <row r="664" spans="3:4" s="278" customFormat="1" ht="12">
      <c r="C664" s="293"/>
      <c r="D664" s="282"/>
    </row>
    <row r="665" spans="3:4" s="278" customFormat="1" ht="12">
      <c r="C665" s="293"/>
      <c r="D665" s="282"/>
    </row>
    <row r="666" spans="3:4" s="278" customFormat="1" ht="12">
      <c r="C666" s="293"/>
      <c r="D666" s="282"/>
    </row>
    <row r="667" spans="3:4" s="278" customFormat="1" ht="12">
      <c r="C667" s="293"/>
      <c r="D667" s="282"/>
    </row>
    <row r="668" spans="3:4" s="278" customFormat="1" ht="12">
      <c r="C668" s="293"/>
      <c r="D668" s="282"/>
    </row>
    <row r="669" spans="3:4" s="278" customFormat="1" ht="12">
      <c r="C669" s="293"/>
      <c r="D669" s="282"/>
    </row>
    <row r="670" spans="3:4" s="278" customFormat="1" ht="12">
      <c r="C670" s="293"/>
      <c r="D670" s="282"/>
    </row>
    <row r="671" spans="3:4" s="278" customFormat="1" ht="12">
      <c r="C671" s="293"/>
      <c r="D671" s="282"/>
    </row>
    <row r="672" spans="3:4" s="278" customFormat="1" ht="12">
      <c r="C672" s="293"/>
      <c r="D672" s="282"/>
    </row>
    <row r="673" spans="3:4" s="278" customFormat="1" ht="12">
      <c r="C673" s="293"/>
      <c r="D673" s="282"/>
    </row>
    <row r="674" spans="3:4" s="278" customFormat="1" ht="12">
      <c r="C674" s="293"/>
      <c r="D674" s="282"/>
    </row>
    <row r="675" spans="3:4" s="278" customFormat="1" ht="12">
      <c r="C675" s="293"/>
      <c r="D675" s="282"/>
    </row>
    <row r="676" spans="3:4" s="278" customFormat="1" ht="12">
      <c r="C676" s="293"/>
      <c r="D676" s="282"/>
    </row>
    <row r="677" spans="3:4" s="278" customFormat="1" ht="12">
      <c r="C677" s="293"/>
      <c r="D677" s="282"/>
    </row>
    <row r="678" spans="3:4" s="278" customFormat="1" ht="12">
      <c r="C678" s="293"/>
      <c r="D678" s="282"/>
    </row>
    <row r="679" spans="3:4" s="278" customFormat="1" ht="12">
      <c r="C679" s="293"/>
      <c r="D679" s="282"/>
    </row>
    <row r="680" spans="3:4" s="278" customFormat="1" ht="12">
      <c r="C680" s="293"/>
      <c r="D680" s="282"/>
    </row>
    <row r="681" spans="3:4" s="278" customFormat="1" ht="12">
      <c r="C681" s="293"/>
      <c r="D681" s="282"/>
    </row>
    <row r="682" spans="3:4" s="278" customFormat="1" ht="12">
      <c r="C682" s="293"/>
      <c r="D682" s="282"/>
    </row>
    <row r="683" spans="3:4" s="278" customFormat="1" ht="12">
      <c r="C683" s="293"/>
      <c r="D683" s="282"/>
    </row>
    <row r="684" spans="3:4" s="278" customFormat="1" ht="12">
      <c r="C684" s="293"/>
      <c r="D684" s="282"/>
    </row>
    <row r="685" spans="3:4" s="278" customFormat="1" ht="12">
      <c r="C685" s="293"/>
      <c r="D685" s="282"/>
    </row>
    <row r="686" spans="3:4" s="278" customFormat="1" ht="12">
      <c r="C686" s="293"/>
      <c r="D686" s="282"/>
    </row>
    <row r="687" spans="3:4" s="278" customFormat="1" ht="12">
      <c r="C687" s="293"/>
      <c r="D687" s="282"/>
    </row>
    <row r="688" spans="3:4" s="278" customFormat="1" ht="12">
      <c r="C688" s="293"/>
      <c r="D688" s="282"/>
    </row>
    <row r="689" spans="3:4" s="278" customFormat="1" ht="12">
      <c r="C689" s="293"/>
      <c r="D689" s="282"/>
    </row>
    <row r="690" spans="3:4" s="278" customFormat="1" ht="12">
      <c r="C690" s="293"/>
      <c r="D690" s="282"/>
    </row>
    <row r="691" spans="3:4" s="278" customFormat="1" ht="12">
      <c r="C691" s="293"/>
      <c r="D691" s="282"/>
    </row>
    <row r="692" spans="3:4" s="278" customFormat="1" ht="12">
      <c r="C692" s="293"/>
      <c r="D692" s="282"/>
    </row>
    <row r="693" spans="3:4" s="278" customFormat="1" ht="12">
      <c r="C693" s="293"/>
      <c r="D693" s="282"/>
    </row>
    <row r="694" spans="3:4" s="278" customFormat="1" ht="12">
      <c r="C694" s="293"/>
      <c r="D694" s="282"/>
    </row>
    <row r="695" spans="3:4" s="278" customFormat="1" ht="12">
      <c r="C695" s="293"/>
      <c r="D695" s="282"/>
    </row>
    <row r="696" spans="3:4" s="278" customFormat="1" ht="12">
      <c r="C696" s="293"/>
      <c r="D696" s="282"/>
    </row>
    <row r="697" spans="3:4" s="278" customFormat="1" ht="12">
      <c r="C697" s="293"/>
      <c r="D697" s="282"/>
    </row>
    <row r="698" spans="3:4" s="278" customFormat="1" ht="12">
      <c r="C698" s="293"/>
      <c r="D698" s="282"/>
    </row>
    <row r="699" spans="3:4" s="278" customFormat="1" ht="12">
      <c r="C699" s="293"/>
      <c r="D699" s="282"/>
    </row>
    <row r="700" spans="3:4" s="278" customFormat="1" ht="12">
      <c r="C700" s="293"/>
      <c r="D700" s="282"/>
    </row>
    <row r="701" spans="3:4" s="278" customFormat="1" ht="12">
      <c r="C701" s="293"/>
      <c r="D701" s="282"/>
    </row>
    <row r="702" spans="3:4" s="278" customFormat="1" ht="12">
      <c r="C702" s="293"/>
      <c r="D702" s="282"/>
    </row>
    <row r="703" spans="3:4" s="278" customFormat="1" ht="12">
      <c r="C703" s="293"/>
      <c r="D703" s="282"/>
    </row>
    <row r="704" spans="3:4" s="278" customFormat="1" ht="12">
      <c r="C704" s="293"/>
      <c r="D704" s="282"/>
    </row>
    <row r="705" spans="3:4" s="278" customFormat="1" ht="12">
      <c r="C705" s="293"/>
      <c r="D705" s="282"/>
    </row>
    <row r="706" spans="3:4" s="278" customFormat="1" ht="12">
      <c r="C706" s="293"/>
      <c r="D706" s="282"/>
    </row>
    <row r="707" spans="3:4" s="278" customFormat="1" ht="12">
      <c r="C707" s="293"/>
      <c r="D707" s="282"/>
    </row>
    <row r="708" spans="3:4" s="278" customFormat="1" ht="12">
      <c r="C708" s="293"/>
      <c r="D708" s="282"/>
    </row>
    <row r="709" spans="3:4" s="278" customFormat="1" ht="12">
      <c r="C709" s="293"/>
      <c r="D709" s="282"/>
    </row>
    <row r="710" spans="3:4" s="278" customFormat="1" ht="12">
      <c r="C710" s="293"/>
      <c r="D710" s="282"/>
    </row>
    <row r="711" spans="3:4" s="278" customFormat="1" ht="12">
      <c r="C711" s="293"/>
      <c r="D711" s="282"/>
    </row>
    <row r="712" spans="3:4" s="278" customFormat="1" ht="12">
      <c r="C712" s="293"/>
      <c r="D712" s="282"/>
    </row>
    <row r="713" spans="3:4" s="278" customFormat="1" ht="12">
      <c r="C713" s="293"/>
      <c r="D713" s="282"/>
    </row>
    <row r="714" spans="3:4" s="278" customFormat="1" ht="12">
      <c r="C714" s="293"/>
      <c r="D714" s="282"/>
    </row>
    <row r="715" spans="3:4" s="278" customFormat="1" ht="12">
      <c r="C715" s="293"/>
      <c r="D715" s="282"/>
    </row>
    <row r="716" spans="3:4" s="278" customFormat="1" ht="12">
      <c r="C716" s="293"/>
      <c r="D716" s="282"/>
    </row>
    <row r="717" spans="3:4" s="278" customFormat="1" ht="12">
      <c r="C717" s="293"/>
      <c r="D717" s="282"/>
    </row>
    <row r="718" spans="3:4" s="278" customFormat="1" ht="12">
      <c r="C718" s="293"/>
      <c r="D718" s="282"/>
    </row>
    <row r="719" spans="3:4" s="278" customFormat="1" ht="12">
      <c r="C719" s="293"/>
      <c r="D719" s="282"/>
    </row>
    <row r="720" spans="3:4" s="278" customFormat="1" ht="12">
      <c r="C720" s="293"/>
      <c r="D720" s="282"/>
    </row>
    <row r="721" spans="3:4" s="278" customFormat="1" ht="12">
      <c r="C721" s="293"/>
      <c r="D721" s="282"/>
    </row>
    <row r="722" spans="3:4" s="278" customFormat="1" ht="12">
      <c r="C722" s="293"/>
      <c r="D722" s="282"/>
    </row>
    <row r="723" spans="3:4" s="278" customFormat="1" ht="12">
      <c r="C723" s="293"/>
      <c r="D723" s="282"/>
    </row>
    <row r="724" spans="3:4" s="278" customFormat="1" ht="12">
      <c r="C724" s="293"/>
      <c r="D724" s="282"/>
    </row>
    <row r="725" spans="3:4" s="278" customFormat="1" ht="12">
      <c r="C725" s="293"/>
      <c r="D725" s="282"/>
    </row>
    <row r="726" spans="3:4" s="278" customFormat="1" ht="12">
      <c r="C726" s="293"/>
      <c r="D726" s="282"/>
    </row>
    <row r="727" spans="3:4" s="278" customFormat="1" ht="12">
      <c r="C727" s="293"/>
      <c r="D727" s="282"/>
    </row>
    <row r="728" spans="3:4" s="278" customFormat="1" ht="12">
      <c r="C728" s="293"/>
      <c r="D728" s="282"/>
    </row>
    <row r="729" spans="3:4" s="278" customFormat="1" ht="12">
      <c r="C729" s="293"/>
      <c r="D729" s="282"/>
    </row>
    <row r="730" spans="3:4" s="278" customFormat="1" ht="12">
      <c r="C730" s="293"/>
      <c r="D730" s="282"/>
    </row>
    <row r="731" spans="3:4" s="278" customFormat="1" ht="12">
      <c r="C731" s="293"/>
      <c r="D731" s="282"/>
    </row>
    <row r="732" spans="3:4" s="278" customFormat="1" ht="12">
      <c r="C732" s="293"/>
      <c r="D732" s="282"/>
    </row>
    <row r="733" spans="3:4" s="278" customFormat="1" ht="12">
      <c r="C733" s="293"/>
      <c r="D733" s="282"/>
    </row>
    <row r="734" spans="3:4" s="278" customFormat="1" ht="12">
      <c r="C734" s="293"/>
      <c r="D734" s="282"/>
    </row>
    <row r="735" spans="3:4" s="278" customFormat="1" ht="12">
      <c r="C735" s="293"/>
      <c r="D735" s="282"/>
    </row>
    <row r="736" spans="3:4" s="278" customFormat="1" ht="12">
      <c r="C736" s="293"/>
      <c r="D736" s="282"/>
    </row>
    <row r="737" spans="3:4" s="278" customFormat="1" ht="12">
      <c r="C737" s="293"/>
      <c r="D737" s="282"/>
    </row>
    <row r="738" spans="3:4" s="278" customFormat="1" ht="12">
      <c r="C738" s="293"/>
      <c r="D738" s="282"/>
    </row>
    <row r="739" spans="3:4" s="278" customFormat="1" ht="12">
      <c r="C739" s="293"/>
      <c r="D739" s="282"/>
    </row>
    <row r="740" spans="3:4" s="278" customFormat="1" ht="12">
      <c r="C740" s="293"/>
      <c r="D740" s="282"/>
    </row>
    <row r="741" spans="3:4" s="278" customFormat="1" ht="12">
      <c r="C741" s="293"/>
      <c r="D741" s="282"/>
    </row>
    <row r="742" spans="3:4" s="278" customFormat="1" ht="12">
      <c r="C742" s="293"/>
      <c r="D742" s="282"/>
    </row>
    <row r="743" spans="3:4" s="278" customFormat="1" ht="12">
      <c r="C743" s="293"/>
      <c r="D743" s="282"/>
    </row>
    <row r="744" spans="3:4" s="278" customFormat="1" ht="12">
      <c r="C744" s="293"/>
      <c r="D744" s="282"/>
    </row>
    <row r="745" spans="3:4" s="278" customFormat="1" ht="12">
      <c r="C745" s="293"/>
      <c r="D745" s="282"/>
    </row>
    <row r="746" spans="3:4" s="278" customFormat="1" ht="12">
      <c r="C746" s="293"/>
      <c r="D746" s="282"/>
    </row>
    <row r="747" spans="3:4" s="278" customFormat="1" ht="12">
      <c r="C747" s="293"/>
      <c r="D747" s="282"/>
    </row>
    <row r="748" spans="3:4" s="278" customFormat="1" ht="12">
      <c r="C748" s="293"/>
      <c r="D748" s="282"/>
    </row>
    <row r="749" spans="3:4" s="278" customFormat="1" ht="12">
      <c r="C749" s="293"/>
      <c r="D749" s="282"/>
    </row>
    <row r="750" spans="3:4" s="278" customFormat="1" ht="12">
      <c r="C750" s="293"/>
      <c r="D750" s="282"/>
    </row>
    <row r="751" spans="3:4" s="278" customFormat="1" ht="12">
      <c r="C751" s="293"/>
      <c r="D751" s="282"/>
    </row>
    <row r="752" spans="3:4" s="278" customFormat="1" ht="12">
      <c r="C752" s="293"/>
      <c r="D752" s="282"/>
    </row>
    <row r="753" spans="3:4" s="278" customFormat="1" ht="12">
      <c r="C753" s="293"/>
      <c r="D753" s="282"/>
    </row>
    <row r="754" spans="3:4" s="278" customFormat="1" ht="12">
      <c r="C754" s="293"/>
      <c r="D754" s="282"/>
    </row>
    <row r="755" spans="3:4" s="278" customFormat="1" ht="12">
      <c r="C755" s="293"/>
      <c r="D755" s="282"/>
    </row>
    <row r="756" spans="3:4" s="278" customFormat="1" ht="12">
      <c r="C756" s="293"/>
      <c r="D756" s="282"/>
    </row>
    <row r="757" spans="3:4" s="278" customFormat="1" ht="12">
      <c r="C757" s="293"/>
      <c r="D757" s="282"/>
    </row>
    <row r="758" spans="3:4" s="278" customFormat="1" ht="12">
      <c r="C758" s="293"/>
      <c r="D758" s="282"/>
    </row>
    <row r="759" spans="3:4" s="278" customFormat="1" ht="12">
      <c r="C759" s="293"/>
      <c r="D759" s="282"/>
    </row>
    <row r="760" spans="3:4" s="278" customFormat="1" ht="12">
      <c r="C760" s="293"/>
      <c r="D760" s="282"/>
    </row>
    <row r="761" spans="3:4" s="278" customFormat="1" ht="12">
      <c r="C761" s="293"/>
      <c r="D761" s="282"/>
    </row>
    <row r="762" spans="3:4" s="278" customFormat="1" ht="12">
      <c r="C762" s="293"/>
      <c r="D762" s="282"/>
    </row>
    <row r="763" spans="3:4" s="278" customFormat="1" ht="12">
      <c r="C763" s="293"/>
      <c r="D763" s="282"/>
    </row>
    <row r="764" spans="3:4" s="278" customFormat="1" ht="12">
      <c r="C764" s="293"/>
      <c r="D764" s="282"/>
    </row>
    <row r="765" spans="3:4" s="278" customFormat="1" ht="12">
      <c r="C765" s="293"/>
      <c r="D765" s="282"/>
    </row>
    <row r="766" spans="3:4" s="278" customFormat="1" ht="12">
      <c r="C766" s="293"/>
      <c r="D766" s="282"/>
    </row>
    <row r="767" spans="3:4" s="278" customFormat="1" ht="12">
      <c r="C767" s="293"/>
      <c r="D767" s="282"/>
    </row>
    <row r="768" spans="3:4" s="278" customFormat="1" ht="12">
      <c r="C768" s="293"/>
      <c r="D768" s="282"/>
    </row>
    <row r="769" spans="3:4" s="278" customFormat="1" ht="12">
      <c r="C769" s="293"/>
      <c r="D769" s="282"/>
    </row>
    <row r="770" spans="3:4" s="278" customFormat="1" ht="12">
      <c r="C770" s="293"/>
      <c r="D770" s="282"/>
    </row>
    <row r="771" spans="3:4" s="278" customFormat="1" ht="12">
      <c r="C771" s="293"/>
      <c r="D771" s="282"/>
    </row>
    <row r="772" spans="3:4" s="278" customFormat="1" ht="12">
      <c r="C772" s="293"/>
      <c r="D772" s="282"/>
    </row>
    <row r="773" spans="3:4" s="278" customFormat="1" ht="12">
      <c r="C773" s="293"/>
      <c r="D773" s="282"/>
    </row>
    <row r="774" spans="3:4" s="278" customFormat="1" ht="12">
      <c r="C774" s="293"/>
      <c r="D774" s="282"/>
    </row>
    <row r="775" spans="3:4" s="278" customFormat="1" ht="12">
      <c r="C775" s="293"/>
      <c r="D775" s="282"/>
    </row>
    <row r="776" spans="3:4" s="278" customFormat="1" ht="12">
      <c r="C776" s="293"/>
      <c r="D776" s="282"/>
    </row>
    <row r="777" spans="3:4" s="278" customFormat="1" ht="12">
      <c r="C777" s="293"/>
      <c r="D777" s="282"/>
    </row>
    <row r="778" spans="3:4" s="278" customFormat="1" ht="12">
      <c r="C778" s="293"/>
      <c r="D778" s="282"/>
    </row>
    <row r="779" spans="3:4" s="278" customFormat="1" ht="12">
      <c r="C779" s="293"/>
      <c r="D779" s="282"/>
    </row>
    <row r="780" spans="3:4" s="278" customFormat="1" ht="12">
      <c r="C780" s="293"/>
      <c r="D780" s="282"/>
    </row>
    <row r="781" spans="3:4" s="278" customFormat="1" ht="12">
      <c r="C781" s="293"/>
      <c r="D781" s="282"/>
    </row>
    <row r="782" spans="3:4" s="278" customFormat="1" ht="12">
      <c r="C782" s="293"/>
      <c r="D782" s="282"/>
    </row>
    <row r="783" spans="3:4" s="278" customFormat="1" ht="12">
      <c r="C783" s="293"/>
      <c r="D783" s="282"/>
    </row>
    <row r="784" spans="3:4" s="278" customFormat="1" ht="12">
      <c r="C784" s="293"/>
      <c r="D784" s="282"/>
    </row>
    <row r="785" spans="3:4" s="278" customFormat="1" ht="12">
      <c r="C785" s="293"/>
      <c r="D785" s="282"/>
    </row>
    <row r="786" spans="3:4" s="278" customFormat="1" ht="12">
      <c r="C786" s="293"/>
      <c r="D786" s="282"/>
    </row>
    <row r="787" spans="3:4" s="278" customFormat="1" ht="12">
      <c r="C787" s="293"/>
      <c r="D787" s="282"/>
    </row>
    <row r="788" spans="3:4" s="278" customFormat="1" ht="12">
      <c r="C788" s="293"/>
      <c r="D788" s="282"/>
    </row>
    <row r="789" spans="3:4" s="278" customFormat="1" ht="12">
      <c r="C789" s="293"/>
      <c r="D789" s="282"/>
    </row>
    <row r="790" spans="3:4" s="278" customFormat="1" ht="12">
      <c r="C790" s="293"/>
      <c r="D790" s="282"/>
    </row>
    <row r="791" spans="3:4" s="278" customFormat="1" ht="12">
      <c r="C791" s="293"/>
      <c r="D791" s="282"/>
    </row>
    <row r="792" spans="3:4" s="278" customFormat="1" ht="12">
      <c r="C792" s="293"/>
      <c r="D792" s="282"/>
    </row>
    <row r="793" spans="3:4" s="278" customFormat="1" ht="12">
      <c r="C793" s="293"/>
      <c r="D793" s="282"/>
    </row>
    <row r="794" spans="3:4" s="278" customFormat="1" ht="12">
      <c r="C794" s="293"/>
      <c r="D794" s="282"/>
    </row>
    <row r="795" spans="3:4" s="278" customFormat="1" ht="12">
      <c r="C795" s="293"/>
      <c r="D795" s="282"/>
    </row>
    <row r="796" spans="3:4" s="278" customFormat="1" ht="12">
      <c r="C796" s="293"/>
      <c r="D796" s="282"/>
    </row>
    <row r="797" spans="3:4" s="278" customFormat="1" ht="12">
      <c r="C797" s="293"/>
      <c r="D797" s="282"/>
    </row>
    <row r="798" spans="3:4" s="278" customFormat="1" ht="12">
      <c r="C798" s="293"/>
      <c r="D798" s="282"/>
    </row>
    <row r="799" spans="3:4" s="278" customFormat="1" ht="12">
      <c r="C799" s="293"/>
      <c r="D799" s="282"/>
    </row>
    <row r="800" spans="3:4" s="278" customFormat="1" ht="12">
      <c r="C800" s="293"/>
      <c r="D800" s="282"/>
    </row>
    <row r="801" spans="3:4" s="278" customFormat="1" ht="12">
      <c r="C801" s="293"/>
      <c r="D801" s="282"/>
    </row>
    <row r="802" spans="3:4" s="278" customFormat="1" ht="12">
      <c r="C802" s="293"/>
      <c r="D802" s="282"/>
    </row>
    <row r="803" spans="3:4" s="278" customFormat="1" ht="12">
      <c r="C803" s="293"/>
      <c r="D803" s="282"/>
    </row>
    <row r="804" spans="3:4" s="278" customFormat="1" ht="12">
      <c r="C804" s="293"/>
      <c r="D804" s="282"/>
    </row>
    <row r="805" spans="3:4" s="278" customFormat="1" ht="12">
      <c r="C805" s="293"/>
      <c r="D805" s="282"/>
    </row>
    <row r="806" spans="3:4" s="278" customFormat="1" ht="12">
      <c r="C806" s="293"/>
      <c r="D806" s="282"/>
    </row>
    <row r="807" spans="3:4" s="278" customFormat="1" ht="12">
      <c r="C807" s="293"/>
      <c r="D807" s="282"/>
    </row>
    <row r="808" spans="3:4" s="278" customFormat="1" ht="12">
      <c r="C808" s="293"/>
      <c r="D808" s="282"/>
    </row>
    <row r="809" spans="3:4" s="278" customFormat="1" ht="12">
      <c r="C809" s="293"/>
      <c r="D809" s="282"/>
    </row>
    <row r="810" spans="3:4" s="278" customFormat="1" ht="12">
      <c r="C810" s="293"/>
      <c r="D810" s="282"/>
    </row>
    <row r="811" spans="3:4" s="278" customFormat="1" ht="12">
      <c r="C811" s="293"/>
      <c r="D811" s="282"/>
    </row>
    <row r="812" spans="3:4" s="278" customFormat="1" ht="12">
      <c r="C812" s="293"/>
      <c r="D812" s="282"/>
    </row>
    <row r="813" spans="3:4" s="278" customFormat="1" ht="12">
      <c r="C813" s="293"/>
      <c r="D813" s="282"/>
    </row>
    <row r="814" spans="3:4" s="278" customFormat="1" ht="12">
      <c r="C814" s="293"/>
      <c r="D814" s="282"/>
    </row>
    <row r="815" spans="3:4" s="278" customFormat="1" ht="12">
      <c r="C815" s="293"/>
      <c r="D815" s="282"/>
    </row>
    <row r="816" spans="3:4" s="278" customFormat="1" ht="12">
      <c r="C816" s="293"/>
      <c r="D816" s="282"/>
    </row>
    <row r="817" spans="3:4" s="278" customFormat="1" ht="12">
      <c r="C817" s="293"/>
      <c r="D817" s="282"/>
    </row>
    <row r="818" spans="3:4" s="278" customFormat="1" ht="12">
      <c r="C818" s="293"/>
      <c r="D818" s="282"/>
    </row>
    <row r="819" spans="3:4" s="278" customFormat="1" ht="12">
      <c r="C819" s="293"/>
      <c r="D819" s="282"/>
    </row>
    <row r="820" spans="3:4" s="278" customFormat="1" ht="12">
      <c r="C820" s="293"/>
      <c r="D820" s="282"/>
    </row>
    <row r="821" spans="3:4" s="278" customFormat="1" ht="12">
      <c r="C821" s="293"/>
      <c r="D821" s="282"/>
    </row>
    <row r="822" spans="3:4" s="278" customFormat="1" ht="12">
      <c r="C822" s="293"/>
      <c r="D822" s="282"/>
    </row>
    <row r="823" spans="3:4" s="278" customFormat="1" ht="12">
      <c r="C823" s="293"/>
      <c r="D823" s="282"/>
    </row>
    <row r="824" spans="3:4" s="278" customFormat="1" ht="12">
      <c r="C824" s="293"/>
      <c r="D824" s="282"/>
    </row>
    <row r="825" spans="3:4" s="278" customFormat="1" ht="12">
      <c r="C825" s="293"/>
      <c r="D825" s="282"/>
    </row>
    <row r="826" spans="3:4" s="278" customFormat="1" ht="12">
      <c r="C826" s="293"/>
      <c r="D826" s="282"/>
    </row>
    <row r="827" spans="3:4" s="278" customFormat="1" ht="12">
      <c r="C827" s="293"/>
      <c r="D827" s="282"/>
    </row>
    <row r="828" spans="3:4" s="278" customFormat="1" ht="12">
      <c r="C828" s="293"/>
      <c r="D828" s="282"/>
    </row>
    <row r="829" spans="3:4" s="278" customFormat="1" ht="12">
      <c r="C829" s="293"/>
      <c r="D829" s="282"/>
    </row>
    <row r="830" spans="3:4" s="278" customFormat="1" ht="12">
      <c r="C830" s="293"/>
      <c r="D830" s="282"/>
    </row>
    <row r="831" spans="3:4" s="278" customFormat="1" ht="12">
      <c r="C831" s="293"/>
      <c r="D831" s="282"/>
    </row>
    <row r="832" spans="3:4" s="278" customFormat="1" ht="12">
      <c r="C832" s="293"/>
      <c r="D832" s="282"/>
    </row>
    <row r="833" spans="3:4" s="278" customFormat="1" ht="12">
      <c r="C833" s="293"/>
      <c r="D833" s="282"/>
    </row>
    <row r="834" spans="3:4" s="278" customFormat="1" ht="12">
      <c r="C834" s="293"/>
      <c r="D834" s="282"/>
    </row>
    <row r="835" spans="3:4" s="278" customFormat="1" ht="12">
      <c r="C835" s="293"/>
      <c r="D835" s="282"/>
    </row>
    <row r="836" spans="3:4" s="278" customFormat="1" ht="12">
      <c r="C836" s="293"/>
      <c r="D836" s="282"/>
    </row>
    <row r="837" spans="3:4" s="278" customFormat="1" ht="12">
      <c r="C837" s="293"/>
      <c r="D837" s="282"/>
    </row>
    <row r="838" spans="3:4" s="278" customFormat="1" ht="12">
      <c r="C838" s="293"/>
      <c r="D838" s="282"/>
    </row>
    <row r="839" spans="3:4" s="278" customFormat="1" ht="12">
      <c r="C839" s="293"/>
      <c r="D839" s="282"/>
    </row>
    <row r="840" spans="3:4" s="278" customFormat="1" ht="12">
      <c r="C840" s="293"/>
      <c r="D840" s="282"/>
    </row>
    <row r="841" spans="3:4" s="278" customFormat="1" ht="12">
      <c r="C841" s="293"/>
      <c r="D841" s="282"/>
    </row>
    <row r="842" spans="3:4" s="278" customFormat="1" ht="12">
      <c r="C842" s="293"/>
      <c r="D842" s="282"/>
    </row>
    <row r="843" spans="3:4" s="278" customFormat="1" ht="12">
      <c r="C843" s="293"/>
      <c r="D843" s="282"/>
    </row>
    <row r="844" spans="3:4" s="278" customFormat="1" ht="12">
      <c r="C844" s="293"/>
      <c r="D844" s="282"/>
    </row>
    <row r="845" spans="3:4" s="278" customFormat="1" ht="12">
      <c r="C845" s="293"/>
      <c r="D845" s="282"/>
    </row>
    <row r="846" spans="3:4" s="278" customFormat="1" ht="12">
      <c r="C846" s="293"/>
      <c r="D846" s="282"/>
    </row>
    <row r="847" spans="3:4" s="278" customFormat="1" ht="12">
      <c r="C847" s="293"/>
      <c r="D847" s="282"/>
    </row>
    <row r="848" spans="3:4" s="278" customFormat="1" ht="12">
      <c r="C848" s="293"/>
      <c r="D848" s="282"/>
    </row>
    <row r="849" spans="3:4" s="278" customFormat="1" ht="12">
      <c r="C849" s="293"/>
      <c r="D849" s="282"/>
    </row>
    <row r="850" spans="3:4" s="278" customFormat="1" ht="12">
      <c r="C850" s="293"/>
      <c r="D850" s="282"/>
    </row>
    <row r="851" spans="3:4" s="278" customFormat="1" ht="12">
      <c r="C851" s="293"/>
      <c r="D851" s="282"/>
    </row>
    <row r="852" spans="3:4" s="278" customFormat="1" ht="12">
      <c r="C852" s="293"/>
      <c r="D852" s="282"/>
    </row>
    <row r="853" spans="3:4" s="278" customFormat="1" ht="12">
      <c r="C853" s="293"/>
      <c r="D853" s="282"/>
    </row>
    <row r="854" spans="3:4" s="278" customFormat="1" ht="12">
      <c r="C854" s="293"/>
      <c r="D854" s="282"/>
    </row>
    <row r="855" spans="3:4" s="278" customFormat="1" ht="12">
      <c r="C855" s="293"/>
      <c r="D855" s="282"/>
    </row>
    <row r="856" spans="3:4" s="278" customFormat="1" ht="12">
      <c r="C856" s="293"/>
      <c r="D856" s="282"/>
    </row>
    <row r="857" spans="3:4" s="278" customFormat="1" ht="12">
      <c r="C857" s="293"/>
      <c r="D857" s="282"/>
    </row>
    <row r="858" spans="3:4" s="278" customFormat="1" ht="12">
      <c r="C858" s="293"/>
      <c r="D858" s="282"/>
    </row>
    <row r="859" spans="3:4" s="278" customFormat="1" ht="12">
      <c r="C859" s="293"/>
      <c r="D859" s="282"/>
    </row>
    <row r="860" spans="3:4" s="278" customFormat="1" ht="12">
      <c r="C860" s="293"/>
      <c r="D860" s="282"/>
    </row>
    <row r="861" spans="3:4" s="278" customFormat="1" ht="12">
      <c r="C861" s="293"/>
      <c r="D861" s="282"/>
    </row>
    <row r="862" spans="3:4" s="278" customFormat="1" ht="12">
      <c r="C862" s="293"/>
      <c r="D862" s="282"/>
    </row>
    <row r="863" spans="3:4" s="278" customFormat="1" ht="12">
      <c r="C863" s="293"/>
      <c r="D863" s="282"/>
    </row>
    <row r="864" spans="3:4" s="278" customFormat="1" ht="12">
      <c r="C864" s="293"/>
      <c r="D864" s="282"/>
    </row>
    <row r="865" spans="3:4" s="278" customFormat="1" ht="12">
      <c r="C865" s="293"/>
      <c r="D865" s="282"/>
    </row>
    <row r="866" spans="3:4" s="278" customFormat="1" ht="12">
      <c r="C866" s="293"/>
      <c r="D866" s="282"/>
    </row>
    <row r="867" spans="3:4" s="278" customFormat="1" ht="12">
      <c r="C867" s="293"/>
      <c r="D867" s="282"/>
    </row>
    <row r="868" spans="3:4" s="278" customFormat="1" ht="12">
      <c r="C868" s="293"/>
      <c r="D868" s="282"/>
    </row>
    <row r="869" spans="3:4" s="278" customFormat="1" ht="12">
      <c r="C869" s="293"/>
      <c r="D869" s="282"/>
    </row>
    <row r="870" spans="3:4" s="278" customFormat="1" ht="12">
      <c r="C870" s="293"/>
      <c r="D870" s="282"/>
    </row>
    <row r="871" spans="3:4" s="278" customFormat="1" ht="12">
      <c r="C871" s="293"/>
      <c r="D871" s="282"/>
    </row>
    <row r="872" spans="3:4" s="278" customFormat="1" ht="12">
      <c r="C872" s="293"/>
      <c r="D872" s="282"/>
    </row>
    <row r="873" spans="3:4" s="278" customFormat="1" ht="12">
      <c r="C873" s="293"/>
      <c r="D873" s="282"/>
    </row>
    <row r="874" spans="3:4" s="278" customFormat="1" ht="12">
      <c r="C874" s="293"/>
      <c r="D874" s="282"/>
    </row>
    <row r="875" spans="3:4" s="278" customFormat="1" ht="12">
      <c r="C875" s="293"/>
      <c r="D875" s="282"/>
    </row>
    <row r="876" spans="3:4" s="278" customFormat="1" ht="12">
      <c r="C876" s="293"/>
      <c r="D876" s="282"/>
    </row>
    <row r="877" spans="3:4" s="278" customFormat="1" ht="12">
      <c r="C877" s="293"/>
      <c r="D877" s="282"/>
    </row>
    <row r="878" spans="3:4" s="278" customFormat="1" ht="12">
      <c r="C878" s="293"/>
      <c r="D878" s="282"/>
    </row>
    <row r="879" spans="3:4" s="278" customFormat="1" ht="12">
      <c r="C879" s="293"/>
      <c r="D879" s="282"/>
    </row>
    <row r="880" spans="3:4" s="278" customFormat="1" ht="12">
      <c r="C880" s="293"/>
      <c r="D880" s="282"/>
    </row>
    <row r="881" spans="3:4" s="278" customFormat="1" ht="12">
      <c r="C881" s="293"/>
      <c r="D881" s="282"/>
    </row>
    <row r="882" spans="3:4" s="278" customFormat="1" ht="12">
      <c r="C882" s="293"/>
      <c r="D882" s="282"/>
    </row>
    <row r="883" spans="3:4" s="278" customFormat="1" ht="12">
      <c r="C883" s="293"/>
      <c r="D883" s="282"/>
    </row>
    <row r="884" spans="3:4" s="278" customFormat="1" ht="12">
      <c r="C884" s="293"/>
      <c r="D884" s="282"/>
    </row>
    <row r="885" spans="3:4" s="278" customFormat="1" ht="12">
      <c r="C885" s="293"/>
      <c r="D885" s="282"/>
    </row>
    <row r="886" spans="3:4" s="278" customFormat="1" ht="12">
      <c r="C886" s="293"/>
      <c r="D886" s="282"/>
    </row>
    <row r="887" spans="3:4" s="278" customFormat="1" ht="12">
      <c r="C887" s="293"/>
      <c r="D887" s="282"/>
    </row>
    <row r="888" spans="3:4" s="278" customFormat="1" ht="12">
      <c r="C888" s="293"/>
      <c r="D888" s="282"/>
    </row>
    <row r="889" spans="3:4" s="278" customFormat="1" ht="12">
      <c r="C889" s="293"/>
      <c r="D889" s="282"/>
    </row>
    <row r="890" spans="3:4" s="278" customFormat="1" ht="12">
      <c r="C890" s="293"/>
      <c r="D890" s="282"/>
    </row>
    <row r="891" spans="3:4" s="278" customFormat="1" ht="12">
      <c r="C891" s="293"/>
      <c r="D891" s="282"/>
    </row>
    <row r="892" spans="3:4" s="278" customFormat="1" ht="12">
      <c r="C892" s="293"/>
      <c r="D892" s="282"/>
    </row>
    <row r="893" spans="3:4" s="278" customFormat="1" ht="12">
      <c r="C893" s="293"/>
      <c r="D893" s="282"/>
    </row>
    <row r="894" spans="3:4" s="278" customFormat="1" ht="12">
      <c r="C894" s="293"/>
      <c r="D894" s="282"/>
    </row>
    <row r="895" spans="3:4" s="278" customFormat="1" ht="12">
      <c r="C895" s="293"/>
      <c r="D895" s="282"/>
    </row>
    <row r="896" spans="3:4" s="278" customFormat="1" ht="12">
      <c r="C896" s="293"/>
      <c r="D896" s="282"/>
    </row>
    <row r="897" spans="3:4" s="278" customFormat="1" ht="12">
      <c r="C897" s="293"/>
      <c r="D897" s="282"/>
    </row>
    <row r="898" spans="3:4" s="278" customFormat="1" ht="12">
      <c r="C898" s="293"/>
      <c r="D898" s="282"/>
    </row>
    <row r="899" spans="3:4" s="278" customFormat="1" ht="12">
      <c r="C899" s="293"/>
      <c r="D899" s="282"/>
    </row>
    <row r="900" spans="3:4" s="278" customFormat="1" ht="12">
      <c r="C900" s="293"/>
      <c r="D900" s="282"/>
    </row>
    <row r="901" spans="3:4" s="278" customFormat="1" ht="12">
      <c r="C901" s="293"/>
      <c r="D901" s="282"/>
    </row>
    <row r="902" spans="3:4" s="278" customFormat="1" ht="12">
      <c r="C902" s="293"/>
      <c r="D902" s="282"/>
    </row>
    <row r="903" spans="3:4" s="278" customFormat="1" ht="12">
      <c r="C903" s="293"/>
      <c r="D903" s="282"/>
    </row>
    <row r="904" spans="3:4" s="278" customFormat="1" ht="12">
      <c r="C904" s="293"/>
      <c r="D904" s="282"/>
    </row>
    <row r="905" spans="3:4" s="278" customFormat="1" ht="12">
      <c r="C905" s="293"/>
      <c r="D905" s="282"/>
    </row>
    <row r="906" spans="3:4" s="278" customFormat="1" ht="12">
      <c r="C906" s="293"/>
      <c r="D906" s="282"/>
    </row>
    <row r="907" spans="3:4" s="278" customFormat="1" ht="12">
      <c r="C907" s="293"/>
      <c r="D907" s="282"/>
    </row>
    <row r="908" spans="3:4" s="278" customFormat="1" ht="12">
      <c r="C908" s="293"/>
      <c r="D908" s="282"/>
    </row>
    <row r="909" spans="3:4" s="278" customFormat="1" ht="12">
      <c r="C909" s="293"/>
      <c r="D909" s="282"/>
    </row>
    <row r="910" spans="3:4" s="278" customFormat="1" ht="12">
      <c r="C910" s="293"/>
      <c r="D910" s="282"/>
    </row>
    <row r="911" spans="3:4" s="278" customFormat="1" ht="12">
      <c r="C911" s="293"/>
      <c r="D911" s="282"/>
    </row>
    <row r="912" spans="3:4" s="278" customFormat="1" ht="12">
      <c r="C912" s="293"/>
      <c r="D912" s="282"/>
    </row>
    <row r="913" spans="3:4" s="278" customFormat="1" ht="12">
      <c r="C913" s="293"/>
      <c r="D913" s="282"/>
    </row>
    <row r="914" spans="3:4" s="278" customFormat="1" ht="12">
      <c r="C914" s="293"/>
      <c r="D914" s="282"/>
    </row>
    <row r="915" spans="3:4" s="278" customFormat="1" ht="12">
      <c r="C915" s="293"/>
      <c r="D915" s="282"/>
    </row>
    <row r="916" spans="3:4" s="278" customFormat="1" ht="12">
      <c r="C916" s="293"/>
      <c r="D916" s="282"/>
    </row>
    <row r="917" spans="3:4" s="278" customFormat="1" ht="12">
      <c r="C917" s="293"/>
      <c r="D917" s="282"/>
    </row>
    <row r="918" spans="3:4" s="278" customFormat="1" ht="12">
      <c r="C918" s="293"/>
      <c r="D918" s="282"/>
    </row>
    <row r="919" spans="3:4" s="278" customFormat="1" ht="12">
      <c r="C919" s="293"/>
      <c r="D919" s="282"/>
    </row>
    <row r="920" spans="3:4" s="278" customFormat="1" ht="12">
      <c r="C920" s="293"/>
      <c r="D920" s="282"/>
    </row>
    <row r="921" spans="3:4" s="278" customFormat="1" ht="12">
      <c r="C921" s="293"/>
      <c r="D921" s="282"/>
    </row>
    <row r="922" spans="3:4" s="278" customFormat="1" ht="12">
      <c r="C922" s="293"/>
      <c r="D922" s="282"/>
    </row>
    <row r="923" spans="3:4" s="278" customFormat="1" ht="12">
      <c r="C923" s="293"/>
      <c r="D923" s="282"/>
    </row>
    <row r="924" spans="3:4" s="278" customFormat="1" ht="12">
      <c r="C924" s="293"/>
      <c r="D924" s="282"/>
    </row>
    <row r="925" spans="3:4" s="278" customFormat="1" ht="12">
      <c r="C925" s="293"/>
      <c r="D925" s="282"/>
    </row>
    <row r="926" spans="3:4" s="278" customFormat="1" ht="12">
      <c r="C926" s="293"/>
      <c r="D926" s="282"/>
    </row>
    <row r="927" spans="3:4" s="278" customFormat="1" ht="12">
      <c r="C927" s="293"/>
      <c r="D927" s="282"/>
    </row>
    <row r="928" spans="3:4" s="278" customFormat="1" ht="12">
      <c r="C928" s="293"/>
      <c r="D928" s="282"/>
    </row>
    <row r="929" spans="3:4" s="278" customFormat="1" ht="12">
      <c r="C929" s="293"/>
      <c r="D929" s="282"/>
    </row>
    <row r="930" spans="3:4" s="278" customFormat="1" ht="12">
      <c r="C930" s="293"/>
      <c r="D930" s="282"/>
    </row>
    <row r="931" spans="3:4" s="278" customFormat="1" ht="12">
      <c r="C931" s="293"/>
      <c r="D931" s="282"/>
    </row>
    <row r="932" spans="3:4" s="278" customFormat="1" ht="12">
      <c r="C932" s="293"/>
      <c r="D932" s="282"/>
    </row>
    <row r="933" spans="3:4" s="278" customFormat="1" ht="12">
      <c r="C933" s="293"/>
      <c r="D933" s="282"/>
    </row>
    <row r="934" spans="3:4" s="278" customFormat="1" ht="12">
      <c r="C934" s="293"/>
      <c r="D934" s="282"/>
    </row>
    <row r="935" spans="3:4" s="278" customFormat="1" ht="12">
      <c r="C935" s="293"/>
      <c r="D935" s="282"/>
    </row>
    <row r="936" spans="3:4" s="278" customFormat="1" ht="12">
      <c r="C936" s="293"/>
      <c r="D936" s="282"/>
    </row>
    <row r="937" spans="3:4" s="278" customFormat="1" ht="12">
      <c r="C937" s="293"/>
      <c r="D937" s="282"/>
    </row>
    <row r="938" spans="3:4" s="278" customFormat="1" ht="12">
      <c r="C938" s="293"/>
      <c r="D938" s="282"/>
    </row>
    <row r="939" spans="3:4" s="278" customFormat="1" ht="12">
      <c r="C939" s="293"/>
      <c r="D939" s="282"/>
    </row>
    <row r="940" spans="3:4" s="278" customFormat="1" ht="12">
      <c r="C940" s="293"/>
      <c r="D940" s="282"/>
    </row>
    <row r="941" spans="3:4" s="278" customFormat="1" ht="12">
      <c r="C941" s="293"/>
      <c r="D941" s="282"/>
    </row>
    <row r="942" spans="3:4" s="278" customFormat="1" ht="12">
      <c r="C942" s="293"/>
      <c r="D942" s="282"/>
    </row>
    <row r="943" spans="3:4" s="278" customFormat="1" ht="12">
      <c r="C943" s="293"/>
      <c r="D943" s="282"/>
    </row>
    <row r="944" spans="3:4" s="278" customFormat="1" ht="12">
      <c r="C944" s="293"/>
      <c r="D944" s="282"/>
    </row>
    <row r="945" spans="3:4" s="278" customFormat="1" ht="12">
      <c r="C945" s="293"/>
      <c r="D945" s="282"/>
    </row>
    <row r="946" spans="3:4" s="278" customFormat="1" ht="12">
      <c r="C946" s="293"/>
      <c r="D946" s="282"/>
    </row>
    <row r="947" spans="3:4" s="278" customFormat="1" ht="12">
      <c r="C947" s="293"/>
      <c r="D947" s="282"/>
    </row>
    <row r="948" spans="3:4" s="278" customFormat="1" ht="12">
      <c r="C948" s="293"/>
      <c r="D948" s="282"/>
    </row>
    <row r="949" spans="3:4" s="278" customFormat="1" ht="12">
      <c r="C949" s="293"/>
      <c r="D949" s="282"/>
    </row>
    <row r="950" spans="3:4" s="278" customFormat="1" ht="12">
      <c r="C950" s="293"/>
      <c r="D950" s="282"/>
    </row>
    <row r="951" spans="3:4" s="278" customFormat="1" ht="12">
      <c r="C951" s="293"/>
      <c r="D951" s="282"/>
    </row>
    <row r="952" spans="3:4" s="278" customFormat="1" ht="12">
      <c r="C952" s="293"/>
      <c r="D952" s="282"/>
    </row>
    <row r="953" spans="3:4" s="278" customFormat="1" ht="12">
      <c r="C953" s="293"/>
      <c r="D953" s="282"/>
    </row>
    <row r="954" spans="3:4" s="278" customFormat="1" ht="12">
      <c r="C954" s="293"/>
      <c r="D954" s="282"/>
    </row>
    <row r="955" spans="3:4" s="278" customFormat="1" ht="12">
      <c r="C955" s="293"/>
      <c r="D955" s="282"/>
    </row>
    <row r="956" spans="3:4" s="278" customFormat="1" ht="12">
      <c r="C956" s="293"/>
      <c r="D956" s="282"/>
    </row>
    <row r="957" spans="3:4" s="278" customFormat="1" ht="12">
      <c r="C957" s="293"/>
      <c r="D957" s="282"/>
    </row>
    <row r="958" spans="3:4" s="278" customFormat="1" ht="12">
      <c r="C958" s="293"/>
      <c r="D958" s="282"/>
    </row>
    <row r="959" spans="3:4" s="278" customFormat="1" ht="12">
      <c r="C959" s="293"/>
      <c r="D959" s="282"/>
    </row>
    <row r="960" spans="3:4" s="278" customFormat="1" ht="12">
      <c r="C960" s="293"/>
      <c r="D960" s="282"/>
    </row>
    <row r="961" spans="3:4" s="278" customFormat="1" ht="12">
      <c r="C961" s="293"/>
      <c r="D961" s="282"/>
    </row>
    <row r="962" spans="3:4" s="278" customFormat="1" ht="12">
      <c r="C962" s="293"/>
      <c r="D962" s="282"/>
    </row>
    <row r="963" spans="3:4" s="278" customFormat="1" ht="12">
      <c r="C963" s="293"/>
      <c r="D963" s="282"/>
    </row>
    <row r="964" spans="3:4" s="278" customFormat="1" ht="12">
      <c r="C964" s="293"/>
      <c r="D964" s="282"/>
    </row>
    <row r="965" spans="3:4" s="278" customFormat="1" ht="12">
      <c r="C965" s="293"/>
      <c r="D965" s="282"/>
    </row>
    <row r="966" spans="3:4" s="278" customFormat="1" ht="12">
      <c r="C966" s="293"/>
      <c r="D966" s="282"/>
    </row>
    <row r="967" spans="3:4" s="278" customFormat="1" ht="12">
      <c r="C967" s="293"/>
      <c r="D967" s="282"/>
    </row>
    <row r="968" spans="3:4" s="278" customFormat="1" ht="12">
      <c r="C968" s="293"/>
      <c r="D968" s="282"/>
    </row>
    <row r="969" spans="3:4" s="278" customFormat="1" ht="12">
      <c r="C969" s="293"/>
      <c r="D969" s="282"/>
    </row>
    <row r="970" spans="3:4" s="278" customFormat="1" ht="12">
      <c r="C970" s="293"/>
      <c r="D970" s="282"/>
    </row>
    <row r="971" spans="3:4" s="278" customFormat="1" ht="12">
      <c r="C971" s="293"/>
      <c r="D971" s="282"/>
    </row>
    <row r="972" spans="3:4" s="278" customFormat="1" ht="12">
      <c r="C972" s="293"/>
      <c r="D972" s="282"/>
    </row>
    <row r="973" spans="3:4" s="278" customFormat="1" ht="12">
      <c r="C973" s="293"/>
      <c r="D973" s="282"/>
    </row>
    <row r="974" spans="3:4" s="278" customFormat="1" ht="12">
      <c r="C974" s="293"/>
      <c r="D974" s="282"/>
    </row>
    <row r="975" spans="3:4" s="278" customFormat="1" ht="12">
      <c r="C975" s="293"/>
      <c r="D975" s="282"/>
    </row>
    <row r="976" spans="3:4" s="278" customFormat="1" ht="12">
      <c r="C976" s="293"/>
      <c r="D976" s="282"/>
    </row>
    <row r="977" spans="3:4" s="278" customFormat="1" ht="12">
      <c r="C977" s="293"/>
      <c r="D977" s="282"/>
    </row>
    <row r="978" spans="3:4" s="278" customFormat="1" ht="12">
      <c r="C978" s="293"/>
      <c r="D978" s="282"/>
    </row>
    <row r="979" spans="3:4" s="278" customFormat="1" ht="12">
      <c r="C979" s="293"/>
      <c r="D979" s="282"/>
    </row>
    <row r="980" spans="3:4" s="278" customFormat="1" ht="12">
      <c r="C980" s="293"/>
      <c r="D980" s="282"/>
    </row>
    <row r="981" spans="3:4" s="278" customFormat="1" ht="12">
      <c r="C981" s="293"/>
      <c r="D981" s="282"/>
    </row>
    <row r="982" spans="3:4" s="278" customFormat="1" ht="12">
      <c r="C982" s="293"/>
      <c r="D982" s="282"/>
    </row>
    <row r="983" spans="3:4" s="278" customFormat="1" ht="12">
      <c r="C983" s="293"/>
      <c r="D983" s="282"/>
    </row>
    <row r="984" spans="3:4" s="278" customFormat="1" ht="12">
      <c r="C984" s="293"/>
      <c r="D984" s="282"/>
    </row>
    <row r="985" spans="3:4" s="278" customFormat="1" ht="12">
      <c r="C985" s="293"/>
      <c r="D985" s="282"/>
    </row>
    <row r="986" spans="3:4" s="278" customFormat="1" ht="12">
      <c r="C986" s="293"/>
      <c r="D986" s="282"/>
    </row>
    <row r="987" spans="3:4" s="278" customFormat="1" ht="12">
      <c r="C987" s="293"/>
      <c r="D987" s="282"/>
    </row>
    <row r="988" spans="3:4" s="278" customFormat="1" ht="12">
      <c r="C988" s="293"/>
      <c r="D988" s="282"/>
    </row>
    <row r="989" spans="3:4" s="278" customFormat="1" ht="12">
      <c r="C989" s="293"/>
      <c r="D989" s="282"/>
    </row>
    <row r="990" spans="3:4" s="278" customFormat="1" ht="12">
      <c r="C990" s="293"/>
      <c r="D990" s="282"/>
    </row>
    <row r="991" spans="3:4" s="278" customFormat="1" ht="12">
      <c r="C991" s="293"/>
      <c r="D991" s="282"/>
    </row>
    <row r="992" spans="3:4" s="278" customFormat="1" ht="12">
      <c r="C992" s="293"/>
      <c r="D992" s="282"/>
    </row>
    <row r="993" spans="3:4" s="278" customFormat="1" ht="12">
      <c r="C993" s="293"/>
      <c r="D993" s="282"/>
    </row>
    <row r="994" spans="3:4" s="278" customFormat="1" ht="12">
      <c r="C994" s="293"/>
      <c r="D994" s="282"/>
    </row>
    <row r="995" spans="3:4" s="278" customFormat="1" ht="12">
      <c r="C995" s="293"/>
      <c r="D995" s="282"/>
    </row>
    <row r="996" spans="3:4" s="278" customFormat="1" ht="12">
      <c r="C996" s="293"/>
      <c r="D996" s="282"/>
    </row>
    <row r="997" spans="3:4" s="278" customFormat="1" ht="12">
      <c r="C997" s="293"/>
      <c r="D997" s="282"/>
    </row>
    <row r="998" spans="3:4" s="278" customFormat="1" ht="12">
      <c r="C998" s="293"/>
      <c r="D998" s="282"/>
    </row>
    <row r="999" spans="3:4" s="278" customFormat="1" ht="12">
      <c r="C999" s="293"/>
      <c r="D999" s="282"/>
    </row>
    <row r="1000" spans="3:4" s="278" customFormat="1" ht="12">
      <c r="C1000" s="293"/>
      <c r="D1000" s="282"/>
    </row>
    <row r="1001" spans="3:4" s="278" customFormat="1" ht="12">
      <c r="C1001" s="293"/>
      <c r="D1001" s="282"/>
    </row>
    <row r="1002" spans="3:4" s="278" customFormat="1" ht="12">
      <c r="C1002" s="293"/>
      <c r="D1002" s="282"/>
    </row>
    <row r="1003" spans="3:4" s="278" customFormat="1" ht="12">
      <c r="C1003" s="293"/>
      <c r="D1003" s="282"/>
    </row>
    <row r="1004" spans="3:4" s="278" customFormat="1" ht="12">
      <c r="C1004" s="293"/>
      <c r="D1004" s="282"/>
    </row>
    <row r="1005" spans="3:4" s="278" customFormat="1" ht="12">
      <c r="C1005" s="293"/>
      <c r="D1005" s="282"/>
    </row>
    <row r="1006" spans="3:4" s="278" customFormat="1" ht="12">
      <c r="C1006" s="293"/>
      <c r="D1006" s="282"/>
    </row>
    <row r="1007" spans="3:4" s="278" customFormat="1" ht="12">
      <c r="C1007" s="293"/>
      <c r="D1007" s="282"/>
    </row>
    <row r="1008" spans="3:4" s="278" customFormat="1" ht="12">
      <c r="C1008" s="293"/>
      <c r="D1008" s="282"/>
    </row>
    <row r="1009" spans="3:4" s="278" customFormat="1" ht="12">
      <c r="C1009" s="293"/>
      <c r="D1009" s="282"/>
    </row>
    <row r="1010" spans="3:4" s="278" customFormat="1" ht="12">
      <c r="C1010" s="293"/>
      <c r="D1010" s="282"/>
    </row>
    <row r="1011" spans="3:4" s="278" customFormat="1" ht="12">
      <c r="C1011" s="293"/>
      <c r="D1011" s="282"/>
    </row>
    <row r="1012" spans="3:4" s="278" customFormat="1" ht="12">
      <c r="C1012" s="293"/>
      <c r="D1012" s="282"/>
    </row>
    <row r="1013" spans="3:4" s="278" customFormat="1" ht="12">
      <c r="C1013" s="293"/>
      <c r="D1013" s="282"/>
    </row>
    <row r="1014" spans="3:4" s="278" customFormat="1" ht="12">
      <c r="C1014" s="293"/>
      <c r="D1014" s="282"/>
    </row>
    <row r="1015" spans="3:4" s="278" customFormat="1" ht="12">
      <c r="C1015" s="293"/>
      <c r="D1015" s="282"/>
    </row>
    <row r="1016" spans="3:4" s="278" customFormat="1" ht="12">
      <c r="C1016" s="293"/>
      <c r="D1016" s="282"/>
    </row>
    <row r="1017" spans="3:4" s="278" customFormat="1" ht="12">
      <c r="C1017" s="293"/>
      <c r="D1017" s="282"/>
    </row>
    <row r="1018" spans="3:4" s="278" customFormat="1" ht="12">
      <c r="C1018" s="293"/>
      <c r="D1018" s="282"/>
    </row>
    <row r="1019" spans="3:4" s="278" customFormat="1" ht="12">
      <c r="C1019" s="293"/>
      <c r="D1019" s="282"/>
    </row>
    <row r="1020" spans="3:4" s="278" customFormat="1" ht="12">
      <c r="C1020" s="293"/>
      <c r="D1020" s="282"/>
    </row>
    <row r="1021" spans="3:4" s="278" customFormat="1" ht="12">
      <c r="C1021" s="293"/>
      <c r="D1021" s="282"/>
    </row>
    <row r="1022" spans="3:4" s="278" customFormat="1" ht="12">
      <c r="C1022" s="293"/>
      <c r="D1022" s="282"/>
    </row>
    <row r="1023" spans="3:4" s="278" customFormat="1" ht="12">
      <c r="C1023" s="293"/>
      <c r="D1023" s="282"/>
    </row>
    <row r="1024" spans="3:4" s="278" customFormat="1" ht="12">
      <c r="C1024" s="293"/>
      <c r="D1024" s="282"/>
    </row>
    <row r="1025" spans="3:4" s="278" customFormat="1" ht="12">
      <c r="C1025" s="293"/>
      <c r="D1025" s="282"/>
    </row>
    <row r="1026" spans="3:4" s="278" customFormat="1" ht="12">
      <c r="C1026" s="293"/>
      <c r="D1026" s="282"/>
    </row>
    <row r="1027" spans="3:4" s="278" customFormat="1" ht="12">
      <c r="C1027" s="293"/>
      <c r="D1027" s="282"/>
    </row>
    <row r="1028" spans="3:4" s="278" customFormat="1" ht="12">
      <c r="C1028" s="293"/>
      <c r="D1028" s="282"/>
    </row>
    <row r="1029" spans="3:4" s="278" customFormat="1" ht="12">
      <c r="C1029" s="293"/>
      <c r="D1029" s="282"/>
    </row>
    <row r="1030" spans="3:4" s="278" customFormat="1" ht="12">
      <c r="C1030" s="293"/>
      <c r="D1030" s="282"/>
    </row>
    <row r="1031" spans="3:4" s="278" customFormat="1" ht="12">
      <c r="C1031" s="293"/>
      <c r="D1031" s="282"/>
    </row>
    <row r="1032" spans="3:4" s="278" customFormat="1" ht="12">
      <c r="C1032" s="293"/>
      <c r="D1032" s="282"/>
    </row>
    <row r="1033" spans="3:4" s="278" customFormat="1" ht="12">
      <c r="C1033" s="293"/>
      <c r="D1033" s="282"/>
    </row>
    <row r="1034" spans="3:4" s="278" customFormat="1" ht="12">
      <c r="C1034" s="293"/>
      <c r="D1034" s="282"/>
    </row>
    <row r="1035" spans="3:4" s="278" customFormat="1" ht="12">
      <c r="C1035" s="293"/>
      <c r="D1035" s="282"/>
    </row>
    <row r="1036" spans="3:4" s="278" customFormat="1" ht="12">
      <c r="C1036" s="293"/>
      <c r="D1036" s="282"/>
    </row>
    <row r="1037" spans="3:4" s="278" customFormat="1" ht="12">
      <c r="C1037" s="293"/>
      <c r="D1037" s="282"/>
    </row>
    <row r="1038" spans="3:4" s="278" customFormat="1" ht="12">
      <c r="C1038" s="293"/>
      <c r="D1038" s="282"/>
    </row>
    <row r="1039" spans="3:4" s="278" customFormat="1" ht="12">
      <c r="C1039" s="293"/>
      <c r="D1039" s="282"/>
    </row>
    <row r="1040" spans="3:4" s="278" customFormat="1" ht="12">
      <c r="C1040" s="293"/>
      <c r="D1040" s="282"/>
    </row>
    <row r="1041" spans="3:4" s="278" customFormat="1" ht="12">
      <c r="C1041" s="293"/>
      <c r="D1041" s="282"/>
    </row>
    <row r="1042" spans="3:4" s="278" customFormat="1" ht="12">
      <c r="C1042" s="293"/>
      <c r="D1042" s="282"/>
    </row>
    <row r="1043" spans="3:4" s="278" customFormat="1" ht="12">
      <c r="C1043" s="293"/>
      <c r="D1043" s="282"/>
    </row>
    <row r="1044" spans="3:4" s="278" customFormat="1" ht="12">
      <c r="C1044" s="293"/>
      <c r="D1044" s="282"/>
    </row>
    <row r="1045" spans="3:4" s="278" customFormat="1" ht="12">
      <c r="C1045" s="293"/>
      <c r="D1045" s="282"/>
    </row>
    <row r="1046" spans="3:4" s="278" customFormat="1" ht="12">
      <c r="C1046" s="293"/>
      <c r="D1046" s="282"/>
    </row>
    <row r="1047" spans="3:4" s="278" customFormat="1" ht="12">
      <c r="C1047" s="293"/>
      <c r="D1047" s="282"/>
    </row>
    <row r="1048" spans="3:4" s="278" customFormat="1" ht="12">
      <c r="C1048" s="293"/>
      <c r="D1048" s="282"/>
    </row>
    <row r="1049" spans="3:4" s="278" customFormat="1" ht="12">
      <c r="C1049" s="293"/>
      <c r="D1049" s="282"/>
    </row>
    <row r="1050" spans="3:4" s="278" customFormat="1" ht="12">
      <c r="C1050" s="293"/>
      <c r="D1050" s="282"/>
    </row>
    <row r="1051" spans="3:4" s="278" customFormat="1" ht="12">
      <c r="C1051" s="293"/>
      <c r="D1051" s="282"/>
    </row>
    <row r="1052" spans="3:4" s="278" customFormat="1" ht="12">
      <c r="C1052" s="293"/>
      <c r="D1052" s="282"/>
    </row>
    <row r="1053" spans="3:4" s="278" customFormat="1" ht="12">
      <c r="C1053" s="293"/>
      <c r="D1053" s="282"/>
    </row>
    <row r="1054" spans="3:4" s="278" customFormat="1" ht="12">
      <c r="C1054" s="293"/>
      <c r="D1054" s="282"/>
    </row>
    <row r="1055" spans="3:4" s="278" customFormat="1" ht="12">
      <c r="C1055" s="293"/>
      <c r="D1055" s="282"/>
    </row>
    <row r="1056" spans="3:4" s="278" customFormat="1" ht="12">
      <c r="C1056" s="293"/>
      <c r="D1056" s="282"/>
    </row>
    <row r="1057" spans="3:4" s="278" customFormat="1" ht="12">
      <c r="C1057" s="293"/>
      <c r="D1057" s="282"/>
    </row>
    <row r="1058" spans="3:4" s="278" customFormat="1" ht="12">
      <c r="C1058" s="293"/>
      <c r="D1058" s="282"/>
    </row>
    <row r="1059" spans="3:4" s="278" customFormat="1" ht="12">
      <c r="C1059" s="293"/>
      <c r="D1059" s="282"/>
    </row>
    <row r="1060" spans="3:4" s="278" customFormat="1" ht="12">
      <c r="C1060" s="293"/>
      <c r="D1060" s="282"/>
    </row>
    <row r="1061" spans="3:4" s="278" customFormat="1" ht="12">
      <c r="C1061" s="293"/>
      <c r="D1061" s="282"/>
    </row>
    <row r="1062" spans="3:4" s="278" customFormat="1" ht="12">
      <c r="C1062" s="293"/>
      <c r="D1062" s="282"/>
    </row>
    <row r="1063" spans="3:4" s="278" customFormat="1" ht="12">
      <c r="C1063" s="293"/>
      <c r="D1063" s="282"/>
    </row>
    <row r="1064" spans="3:4" s="278" customFormat="1" ht="12">
      <c r="C1064" s="293"/>
      <c r="D1064" s="282"/>
    </row>
    <row r="1065" spans="3:4" s="278" customFormat="1" ht="12">
      <c r="C1065" s="293"/>
      <c r="D1065" s="282"/>
    </row>
    <row r="1066" spans="3:4" s="278" customFormat="1" ht="12">
      <c r="C1066" s="293"/>
      <c r="D1066" s="282"/>
    </row>
    <row r="1067" spans="3:4" s="278" customFormat="1" ht="12">
      <c r="C1067" s="293"/>
      <c r="D1067" s="282"/>
    </row>
    <row r="1068" spans="3:4" s="278" customFormat="1" ht="12">
      <c r="C1068" s="293"/>
      <c r="D1068" s="282"/>
    </row>
    <row r="1069" spans="3:4" s="278" customFormat="1" ht="12">
      <c r="C1069" s="293"/>
      <c r="D1069" s="282"/>
    </row>
    <row r="1070" spans="3:4" s="278" customFormat="1" ht="12">
      <c r="C1070" s="293"/>
      <c r="D1070" s="282"/>
    </row>
    <row r="1071" spans="3:4" s="278" customFormat="1" ht="12">
      <c r="C1071" s="293"/>
      <c r="D1071" s="282"/>
    </row>
    <row r="1072" spans="3:4" s="278" customFormat="1" ht="12">
      <c r="C1072" s="293"/>
      <c r="D1072" s="282"/>
    </row>
    <row r="1073" spans="3:4" s="278" customFormat="1" ht="12">
      <c r="C1073" s="293"/>
      <c r="D1073" s="282"/>
    </row>
    <row r="1074" spans="3:4" s="278" customFormat="1" ht="12">
      <c r="C1074" s="293"/>
      <c r="D1074" s="282"/>
    </row>
    <row r="1075" spans="3:4" s="278" customFormat="1" ht="12">
      <c r="C1075" s="293"/>
      <c r="D1075" s="282"/>
    </row>
    <row r="1076" spans="3:4" s="278" customFormat="1" ht="12">
      <c r="C1076" s="293"/>
      <c r="D1076" s="282"/>
    </row>
    <row r="1077" spans="3:4" s="278" customFormat="1" ht="12">
      <c r="C1077" s="293"/>
      <c r="D1077" s="282"/>
    </row>
    <row r="1078" spans="3:4" s="278" customFormat="1" ht="12">
      <c r="C1078" s="293"/>
      <c r="D1078" s="282"/>
    </row>
    <row r="1079" spans="3:4" s="278" customFormat="1" ht="12">
      <c r="C1079" s="293"/>
      <c r="D1079" s="282"/>
    </row>
    <row r="1080" spans="3:4" s="278" customFormat="1" ht="12">
      <c r="C1080" s="293"/>
      <c r="D1080" s="282"/>
    </row>
    <row r="1081" spans="3:4" s="278" customFormat="1" ht="12">
      <c r="C1081" s="293"/>
      <c r="D1081" s="282"/>
    </row>
    <row r="1082" spans="3:4" s="278" customFormat="1" ht="12">
      <c r="C1082" s="293"/>
      <c r="D1082" s="282"/>
    </row>
    <row r="1083" spans="3:4" s="278" customFormat="1" ht="12">
      <c r="C1083" s="293"/>
      <c r="D1083" s="282"/>
    </row>
    <row r="1084" spans="3:4" s="278" customFormat="1" ht="12">
      <c r="C1084" s="293"/>
      <c r="D1084" s="282"/>
    </row>
    <row r="1085" spans="3:4" s="278" customFormat="1" ht="12">
      <c r="C1085" s="293"/>
      <c r="D1085" s="282"/>
    </row>
    <row r="1086" spans="3:4" s="278" customFormat="1" ht="12">
      <c r="C1086" s="293"/>
      <c r="D1086" s="282"/>
    </row>
    <row r="1087" spans="3:4" s="278" customFormat="1" ht="12">
      <c r="C1087" s="293"/>
      <c r="D1087" s="282"/>
    </row>
    <row r="1088" spans="3:4" s="278" customFormat="1" ht="12">
      <c r="C1088" s="293"/>
      <c r="D1088" s="282"/>
    </row>
    <row r="1089" spans="3:4" s="278" customFormat="1" ht="12">
      <c r="C1089" s="293"/>
      <c r="D1089" s="282"/>
    </row>
    <row r="1090" spans="3:4" s="278" customFormat="1" ht="12">
      <c r="C1090" s="293"/>
      <c r="D1090" s="282"/>
    </row>
    <row r="1091" spans="3:4" s="278" customFormat="1" ht="12">
      <c r="C1091" s="293"/>
      <c r="D1091" s="282"/>
    </row>
    <row r="1092" spans="3:4" s="278" customFormat="1" ht="12">
      <c r="C1092" s="293"/>
      <c r="D1092" s="282"/>
    </row>
    <row r="1093" spans="3:4" s="278" customFormat="1" ht="12">
      <c r="C1093" s="293"/>
      <c r="D1093" s="282"/>
    </row>
    <row r="1094" spans="3:4" s="278" customFormat="1" ht="12">
      <c r="C1094" s="293"/>
      <c r="D1094" s="282"/>
    </row>
    <row r="1095" spans="3:4" s="278" customFormat="1" ht="12">
      <c r="C1095" s="293"/>
      <c r="D1095" s="282"/>
    </row>
    <row r="1096" spans="3:4" s="278" customFormat="1" ht="12">
      <c r="C1096" s="293"/>
      <c r="D1096" s="282"/>
    </row>
    <row r="1097" spans="3:4" s="278" customFormat="1" ht="12">
      <c r="C1097" s="293"/>
      <c r="D1097" s="282"/>
    </row>
    <row r="1098" spans="3:4" s="278" customFormat="1" ht="12">
      <c r="C1098" s="293"/>
      <c r="D1098" s="282"/>
    </row>
    <row r="1099" spans="3:4" s="278" customFormat="1" ht="12">
      <c r="C1099" s="293"/>
      <c r="D1099" s="282"/>
    </row>
    <row r="1100" spans="3:4" s="278" customFormat="1" ht="12">
      <c r="C1100" s="293"/>
      <c r="D1100" s="282"/>
    </row>
    <row r="1101" spans="3:4" s="278" customFormat="1" ht="12">
      <c r="C1101" s="293"/>
      <c r="D1101" s="282"/>
    </row>
    <row r="1102" spans="3:4" s="278" customFormat="1" ht="12">
      <c r="C1102" s="293"/>
      <c r="D1102" s="282"/>
    </row>
    <row r="1103" spans="3:4" s="278" customFormat="1" ht="12">
      <c r="C1103" s="293"/>
      <c r="D1103" s="282"/>
    </row>
    <row r="1104" spans="3:4" s="278" customFormat="1" ht="12">
      <c r="C1104" s="293"/>
      <c r="D1104" s="282"/>
    </row>
    <row r="1105" spans="3:4" s="278" customFormat="1" ht="12">
      <c r="C1105" s="293"/>
      <c r="D1105" s="282"/>
    </row>
    <row r="1106" spans="3:4" s="278" customFormat="1" ht="12">
      <c r="C1106" s="293"/>
      <c r="D1106" s="282"/>
    </row>
    <row r="1107" spans="3:4" s="278" customFormat="1" ht="12">
      <c r="C1107" s="293"/>
      <c r="D1107" s="282"/>
    </row>
    <row r="1108" spans="3:4" s="278" customFormat="1" ht="12">
      <c r="C1108" s="293"/>
      <c r="D1108" s="282"/>
    </row>
    <row r="1109" spans="3:4" s="278" customFormat="1" ht="12">
      <c r="C1109" s="293"/>
      <c r="D1109" s="282"/>
    </row>
    <row r="1110" spans="3:4" s="278" customFormat="1" ht="12">
      <c r="C1110" s="293"/>
      <c r="D1110" s="282"/>
    </row>
    <row r="1111" spans="3:4" s="278" customFormat="1" ht="12">
      <c r="C1111" s="293"/>
      <c r="D1111" s="282"/>
    </row>
    <row r="1112" spans="3:4" s="278" customFormat="1" ht="12">
      <c r="C1112" s="293"/>
      <c r="D1112" s="282"/>
    </row>
    <row r="1113" spans="3:4" s="278" customFormat="1" ht="12">
      <c r="C1113" s="293"/>
      <c r="D1113" s="282"/>
    </row>
    <row r="1114" spans="3:4" s="278" customFormat="1" ht="12">
      <c r="C1114" s="293"/>
      <c r="D1114" s="282"/>
    </row>
    <row r="1115" spans="3:4" s="278" customFormat="1" ht="12">
      <c r="C1115" s="293"/>
      <c r="D1115" s="282"/>
    </row>
    <row r="1116" spans="3:4" s="278" customFormat="1" ht="12">
      <c r="C1116" s="293"/>
      <c r="D1116" s="282"/>
    </row>
    <row r="1117" spans="3:4" s="278" customFormat="1" ht="12">
      <c r="C1117" s="293"/>
      <c r="D1117" s="282"/>
    </row>
    <row r="1118" spans="3:4" s="278" customFormat="1" ht="12">
      <c r="C1118" s="293"/>
      <c r="D1118" s="282"/>
    </row>
    <row r="1119" spans="3:4" s="278" customFormat="1" ht="12">
      <c r="C1119" s="293"/>
      <c r="D1119" s="282"/>
    </row>
    <row r="1120" spans="3:4" s="278" customFormat="1" ht="12">
      <c r="C1120" s="293"/>
      <c r="D1120" s="282"/>
    </row>
    <row r="1121" spans="3:4" s="278" customFormat="1" ht="12">
      <c r="C1121" s="293"/>
      <c r="D1121" s="282"/>
    </row>
    <row r="1122" spans="3:4" s="278" customFormat="1" ht="12">
      <c r="C1122" s="293"/>
      <c r="D1122" s="282"/>
    </row>
    <row r="1123" spans="3:4" s="278" customFormat="1" ht="12">
      <c r="C1123" s="293"/>
      <c r="D1123" s="282"/>
    </row>
    <row r="1124" spans="3:4" s="278" customFormat="1" ht="12">
      <c r="C1124" s="293"/>
      <c r="D1124" s="282"/>
    </row>
    <row r="1125" spans="3:4" s="278" customFormat="1" ht="12">
      <c r="C1125" s="293"/>
      <c r="D1125" s="282"/>
    </row>
    <row r="1126" spans="3:4" s="278" customFormat="1" ht="12">
      <c r="C1126" s="293"/>
      <c r="D1126" s="282"/>
    </row>
    <row r="1127" spans="3:4" s="278" customFormat="1" ht="12">
      <c r="C1127" s="293"/>
      <c r="D1127" s="282"/>
    </row>
    <row r="1128" spans="3:4" s="278" customFormat="1" ht="12">
      <c r="C1128" s="293"/>
      <c r="D1128" s="282"/>
    </row>
    <row r="1129" spans="3:4" s="278" customFormat="1" ht="12">
      <c r="C1129" s="293"/>
      <c r="D1129" s="282"/>
    </row>
    <row r="1130" spans="3:4" s="278" customFormat="1" ht="12">
      <c r="C1130" s="293"/>
      <c r="D1130" s="282"/>
    </row>
    <row r="1131" spans="3:4" s="278" customFormat="1" ht="12">
      <c r="C1131" s="293"/>
      <c r="D1131" s="282"/>
    </row>
    <row r="1132" spans="3:4" s="278" customFormat="1" ht="12">
      <c r="C1132" s="293"/>
      <c r="D1132" s="282"/>
    </row>
    <row r="1133" spans="3:4" s="278" customFormat="1" ht="12">
      <c r="C1133" s="293"/>
      <c r="D1133" s="282"/>
    </row>
    <row r="1134" spans="3:4" s="278" customFormat="1" ht="12">
      <c r="C1134" s="293"/>
      <c r="D1134" s="282"/>
    </row>
    <row r="1135" spans="3:4" s="278" customFormat="1" ht="12">
      <c r="C1135" s="293"/>
      <c r="D1135" s="282"/>
    </row>
    <row r="1136" spans="3:4" s="278" customFormat="1" ht="12">
      <c r="C1136" s="293"/>
      <c r="D1136" s="282"/>
    </row>
    <row r="1137" spans="3:4" s="278" customFormat="1" ht="12">
      <c r="C1137" s="293"/>
      <c r="D1137" s="282"/>
    </row>
    <row r="1138" spans="3:4" s="278" customFormat="1" ht="12">
      <c r="C1138" s="293"/>
      <c r="D1138" s="282"/>
    </row>
    <row r="1139" spans="3:4" s="278" customFormat="1" ht="12">
      <c r="C1139" s="293"/>
      <c r="D1139" s="282"/>
    </row>
    <row r="1140" spans="3:4" s="278" customFormat="1" ht="12">
      <c r="C1140" s="293"/>
      <c r="D1140" s="282"/>
    </row>
    <row r="1141" spans="3:4" s="278" customFormat="1" ht="12">
      <c r="C1141" s="293"/>
      <c r="D1141" s="282"/>
    </row>
    <row r="1142" spans="3:4" s="278" customFormat="1" ht="12">
      <c r="C1142" s="293"/>
      <c r="D1142" s="282"/>
    </row>
    <row r="1143" spans="3:4" s="278" customFormat="1" ht="12">
      <c r="C1143" s="293"/>
      <c r="D1143" s="282"/>
    </row>
    <row r="1144" spans="3:4" s="278" customFormat="1" ht="12">
      <c r="C1144" s="293"/>
      <c r="D1144" s="282"/>
    </row>
    <row r="1145" spans="3:4" s="278" customFormat="1" ht="12">
      <c r="C1145" s="293"/>
      <c r="D1145" s="282"/>
    </row>
    <row r="1146" spans="3:4" s="278" customFormat="1" ht="12">
      <c r="C1146" s="293"/>
      <c r="D1146" s="282"/>
    </row>
    <row r="1147" spans="3:4" s="278" customFormat="1" ht="12">
      <c r="C1147" s="293"/>
      <c r="D1147" s="282"/>
    </row>
    <row r="1148" spans="3:4" s="278" customFormat="1" ht="12">
      <c r="C1148" s="293"/>
      <c r="D1148" s="282"/>
    </row>
    <row r="1149" spans="3:4" s="278" customFormat="1" ht="12">
      <c r="C1149" s="293"/>
      <c r="D1149" s="282"/>
    </row>
    <row r="1150" spans="3:4" s="278" customFormat="1" ht="12">
      <c r="C1150" s="293"/>
      <c r="D1150" s="282"/>
    </row>
    <row r="1151" spans="3:4" s="278" customFormat="1" ht="12">
      <c r="C1151" s="293"/>
      <c r="D1151" s="282"/>
    </row>
    <row r="1152" spans="3:4" s="278" customFormat="1" ht="12">
      <c r="C1152" s="293"/>
      <c r="D1152" s="282"/>
    </row>
    <row r="1153" spans="3:4" s="278" customFormat="1" ht="12">
      <c r="C1153" s="293"/>
      <c r="D1153" s="282"/>
    </row>
    <row r="1154" spans="3:4" s="278" customFormat="1" ht="12">
      <c r="C1154" s="293"/>
      <c r="D1154" s="282"/>
    </row>
    <row r="1155" spans="3:4" s="278" customFormat="1" ht="12">
      <c r="C1155" s="293"/>
      <c r="D1155" s="282"/>
    </row>
    <row r="1156" spans="3:4" s="278" customFormat="1" ht="12">
      <c r="C1156" s="293"/>
      <c r="D1156" s="282"/>
    </row>
    <row r="1157" spans="3:4" s="278" customFormat="1" ht="12">
      <c r="C1157" s="293"/>
      <c r="D1157" s="282"/>
    </row>
    <row r="1158" spans="3:4" s="278" customFormat="1" ht="12">
      <c r="C1158" s="293"/>
      <c r="D1158" s="282"/>
    </row>
    <row r="1159" spans="3:4" s="278" customFormat="1" ht="12">
      <c r="C1159" s="293"/>
      <c r="D1159" s="282"/>
    </row>
    <row r="1160" spans="3:4" s="278" customFormat="1" ht="12">
      <c r="C1160" s="293"/>
      <c r="D1160" s="282"/>
    </row>
    <row r="1161" spans="3:4" s="278" customFormat="1" ht="12">
      <c r="C1161" s="293"/>
      <c r="D1161" s="282"/>
    </row>
    <row r="1162" spans="3:4" s="278" customFormat="1" ht="12">
      <c r="C1162" s="293"/>
      <c r="D1162" s="282"/>
    </row>
    <row r="1163" spans="3:4" s="278" customFormat="1" ht="12">
      <c r="C1163" s="293"/>
      <c r="D1163" s="282"/>
    </row>
    <row r="1164" spans="3:4" s="278" customFormat="1" ht="12">
      <c r="C1164" s="293"/>
      <c r="D1164" s="282"/>
    </row>
    <row r="1165" spans="3:4" s="278" customFormat="1" ht="12">
      <c r="C1165" s="293"/>
      <c r="D1165" s="282"/>
    </row>
    <row r="1166" spans="3:4" s="278" customFormat="1" ht="12">
      <c r="C1166" s="293"/>
      <c r="D1166" s="282"/>
    </row>
    <row r="1167" spans="3:4" s="278" customFormat="1" ht="12">
      <c r="C1167" s="293"/>
      <c r="D1167" s="282"/>
    </row>
    <row r="1168" spans="3:4" s="278" customFormat="1" ht="12">
      <c r="C1168" s="293"/>
      <c r="D1168" s="282"/>
    </row>
    <row r="1169" spans="3:4" s="278" customFormat="1" ht="12">
      <c r="C1169" s="293"/>
      <c r="D1169" s="282"/>
    </row>
    <row r="1170" spans="3:4" s="278" customFormat="1" ht="12">
      <c r="C1170" s="293"/>
      <c r="D1170" s="282"/>
    </row>
    <row r="1171" spans="3:4" s="278" customFormat="1" ht="12">
      <c r="C1171" s="293"/>
      <c r="D1171" s="282"/>
    </row>
    <row r="1172" spans="3:4" s="278" customFormat="1" ht="12">
      <c r="C1172" s="293"/>
      <c r="D1172" s="282"/>
    </row>
    <row r="1173" spans="3:4" s="278" customFormat="1" ht="12">
      <c r="C1173" s="293"/>
      <c r="D1173" s="282"/>
    </row>
    <row r="1174" spans="3:4" s="278" customFormat="1" ht="12">
      <c r="C1174" s="293"/>
      <c r="D1174" s="282"/>
    </row>
    <row r="1175" spans="3:4" s="278" customFormat="1" ht="12">
      <c r="C1175" s="293"/>
      <c r="D1175" s="282"/>
    </row>
    <row r="1176" spans="3:4" s="278" customFormat="1" ht="12">
      <c r="C1176" s="293"/>
      <c r="D1176" s="282"/>
    </row>
    <row r="1177" spans="3:4" s="278" customFormat="1" ht="12">
      <c r="C1177" s="293"/>
      <c r="D1177" s="282"/>
    </row>
    <row r="1178" spans="3:4" s="278" customFormat="1" ht="12">
      <c r="C1178" s="293"/>
      <c r="D1178" s="282"/>
    </row>
    <row r="1179" spans="3:4" s="278" customFormat="1" ht="12">
      <c r="C1179" s="293"/>
      <c r="D1179" s="282"/>
    </row>
    <row r="1180" spans="3:4" s="278" customFormat="1" ht="12">
      <c r="C1180" s="293"/>
      <c r="D1180" s="282"/>
    </row>
    <row r="1181" spans="3:4" s="278" customFormat="1" ht="12">
      <c r="C1181" s="293"/>
      <c r="D1181" s="282"/>
    </row>
    <row r="1182" spans="3:4" s="278" customFormat="1" ht="12">
      <c r="C1182" s="293"/>
      <c r="D1182" s="282"/>
    </row>
    <row r="1183" spans="3:4" s="278" customFormat="1" ht="12">
      <c r="C1183" s="293"/>
      <c r="D1183" s="282"/>
    </row>
    <row r="1184" spans="3:4" s="278" customFormat="1" ht="12">
      <c r="C1184" s="293"/>
      <c r="D1184" s="282"/>
    </row>
    <row r="1185" spans="3:4" s="278" customFormat="1" ht="12">
      <c r="C1185" s="293"/>
      <c r="D1185" s="282"/>
    </row>
    <row r="1186" spans="3:4" s="278" customFormat="1" ht="12">
      <c r="C1186" s="293"/>
      <c r="D1186" s="282"/>
    </row>
    <row r="1187" spans="3:4" s="278" customFormat="1" ht="12">
      <c r="C1187" s="293"/>
      <c r="D1187" s="282"/>
    </row>
    <row r="1188" spans="3:4" s="278" customFormat="1" ht="12">
      <c r="C1188" s="293"/>
      <c r="D1188" s="282"/>
    </row>
    <row r="1189" spans="3:4" s="278" customFormat="1" ht="12">
      <c r="C1189" s="293"/>
      <c r="D1189" s="282"/>
    </row>
    <row r="1190" spans="3:4" s="278" customFormat="1" ht="12">
      <c r="C1190" s="293"/>
      <c r="D1190" s="282"/>
    </row>
    <row r="1191" spans="3:4" s="278" customFormat="1" ht="12">
      <c r="C1191" s="293"/>
      <c r="D1191" s="282"/>
    </row>
    <row r="1192" spans="3:4" s="278" customFormat="1" ht="12">
      <c r="C1192" s="293"/>
      <c r="D1192" s="282"/>
    </row>
    <row r="1193" spans="3:4" s="278" customFormat="1" ht="12">
      <c r="C1193" s="293"/>
      <c r="D1193" s="282"/>
    </row>
    <row r="1194" spans="3:4" s="278" customFormat="1" ht="12">
      <c r="C1194" s="293"/>
      <c r="D1194" s="282"/>
    </row>
    <row r="1195" spans="3:4" s="278" customFormat="1" ht="12">
      <c r="C1195" s="293"/>
      <c r="D1195" s="282"/>
    </row>
    <row r="1196" spans="3:4" s="278" customFormat="1" ht="12">
      <c r="C1196" s="293"/>
      <c r="D1196" s="282"/>
    </row>
    <row r="1197" spans="3:4" s="278" customFormat="1" ht="12">
      <c r="C1197" s="293"/>
      <c r="D1197" s="282"/>
    </row>
    <row r="1198" spans="3:4" s="278" customFormat="1" ht="12">
      <c r="C1198" s="293"/>
      <c r="D1198" s="282"/>
    </row>
    <row r="1199" spans="3:4" s="278" customFormat="1" ht="12">
      <c r="C1199" s="293"/>
      <c r="D1199" s="282"/>
    </row>
    <row r="1200" spans="3:4" s="278" customFormat="1" ht="12">
      <c r="C1200" s="293"/>
      <c r="D1200" s="282"/>
    </row>
    <row r="1201" spans="3:4" s="278" customFormat="1" ht="12">
      <c r="C1201" s="293"/>
      <c r="D1201" s="282"/>
    </row>
    <row r="1202" spans="3:4" s="278" customFormat="1" ht="12">
      <c r="C1202" s="293"/>
      <c r="D1202" s="282"/>
    </row>
    <row r="1203" spans="3:4" s="278" customFormat="1" ht="12">
      <c r="C1203" s="293"/>
      <c r="D1203" s="282"/>
    </row>
    <row r="1204" spans="3:4" s="278" customFormat="1" ht="12">
      <c r="C1204" s="293"/>
      <c r="D1204" s="282"/>
    </row>
    <row r="1205" spans="3:4" s="278" customFormat="1" ht="12">
      <c r="C1205" s="293"/>
      <c r="D1205" s="282"/>
    </row>
    <row r="1206" spans="3:4" s="278" customFormat="1" ht="12">
      <c r="C1206" s="293"/>
      <c r="D1206" s="282"/>
    </row>
    <row r="1207" spans="3:4" s="278" customFormat="1" ht="12">
      <c r="C1207" s="293"/>
      <c r="D1207" s="282"/>
    </row>
    <row r="1208" spans="3:4" s="278" customFormat="1" ht="12">
      <c r="C1208" s="293"/>
      <c r="D1208" s="282"/>
    </row>
    <row r="1209" spans="3:4" s="278" customFormat="1" ht="12">
      <c r="C1209" s="293"/>
      <c r="D1209" s="282"/>
    </row>
    <row r="1210" spans="3:4" s="278" customFormat="1" ht="12">
      <c r="C1210" s="293"/>
      <c r="D1210" s="282"/>
    </row>
    <row r="1211" spans="3:4" s="278" customFormat="1" ht="12">
      <c r="C1211" s="293"/>
      <c r="D1211" s="282"/>
    </row>
    <row r="1212" spans="3:4" s="278" customFormat="1" ht="12">
      <c r="C1212" s="293"/>
      <c r="D1212" s="282"/>
    </row>
    <row r="1213" spans="3:4" s="278" customFormat="1" ht="12">
      <c r="C1213" s="293"/>
      <c r="D1213" s="282"/>
    </row>
    <row r="1214" spans="3:4" s="278" customFormat="1" ht="12">
      <c r="C1214" s="293"/>
      <c r="D1214" s="282"/>
    </row>
    <row r="1215" spans="3:4" s="278" customFormat="1" ht="12">
      <c r="C1215" s="293"/>
      <c r="D1215" s="282"/>
    </row>
    <row r="1216" spans="3:4" s="278" customFormat="1" ht="12">
      <c r="C1216" s="293"/>
      <c r="D1216" s="282"/>
    </row>
    <row r="1217" spans="3:4" s="278" customFormat="1" ht="12">
      <c r="C1217" s="293"/>
      <c r="D1217" s="282"/>
    </row>
    <row r="1218" spans="3:4" s="278" customFormat="1" ht="12">
      <c r="C1218" s="293"/>
      <c r="D1218" s="282"/>
    </row>
    <row r="1219" spans="3:4" s="278" customFormat="1" ht="12">
      <c r="C1219" s="293"/>
      <c r="D1219" s="282"/>
    </row>
    <row r="1220" spans="3:4" s="278" customFormat="1" ht="12">
      <c r="C1220" s="293"/>
      <c r="D1220" s="282"/>
    </row>
    <row r="1221" spans="3:4" s="278" customFormat="1" ht="12">
      <c r="C1221" s="293"/>
      <c r="D1221" s="282"/>
    </row>
    <row r="1222" spans="3:4" s="278" customFormat="1" ht="12">
      <c r="C1222" s="293"/>
      <c r="D1222" s="282"/>
    </row>
    <row r="1223" spans="3:4" s="278" customFormat="1" ht="12">
      <c r="C1223" s="293"/>
      <c r="D1223" s="282"/>
    </row>
    <row r="1224" spans="3:4" s="278" customFormat="1" ht="12">
      <c r="C1224" s="293"/>
      <c r="D1224" s="282"/>
    </row>
    <row r="1225" spans="3:4" s="278" customFormat="1" ht="12">
      <c r="C1225" s="293"/>
      <c r="D1225" s="282"/>
    </row>
    <row r="1226" spans="3:4" s="278" customFormat="1" ht="12">
      <c r="C1226" s="293"/>
      <c r="D1226" s="282"/>
    </row>
    <row r="1227" spans="3:4" s="278" customFormat="1" ht="12">
      <c r="C1227" s="293"/>
      <c r="D1227" s="282"/>
    </row>
    <row r="1228" spans="3:4" s="278" customFormat="1" ht="12">
      <c r="C1228" s="293"/>
      <c r="D1228" s="282"/>
    </row>
    <row r="1229" spans="3:4" s="278" customFormat="1" ht="12">
      <c r="C1229" s="293"/>
      <c r="D1229" s="282"/>
    </row>
    <row r="1230" spans="3:4" s="278" customFormat="1" ht="12">
      <c r="C1230" s="293"/>
      <c r="D1230" s="282"/>
    </row>
    <row r="1231" spans="3:4" s="278" customFormat="1" ht="12">
      <c r="C1231" s="293"/>
      <c r="D1231" s="282"/>
    </row>
    <row r="1232" spans="3:4" s="278" customFormat="1" ht="12">
      <c r="C1232" s="293"/>
      <c r="D1232" s="282"/>
    </row>
    <row r="1233" spans="3:4" s="278" customFormat="1" ht="12">
      <c r="C1233" s="293"/>
      <c r="D1233" s="282"/>
    </row>
    <row r="1234" spans="3:4" s="278" customFormat="1" ht="12">
      <c r="C1234" s="293"/>
      <c r="D1234" s="282"/>
    </row>
    <row r="1235" spans="3:4" s="278" customFormat="1" ht="12">
      <c r="C1235" s="293"/>
      <c r="D1235" s="282"/>
    </row>
    <row r="1236" spans="3:4" s="278" customFormat="1" ht="12">
      <c r="C1236" s="293"/>
      <c r="D1236" s="282"/>
    </row>
    <row r="1237" spans="3:4" s="278" customFormat="1" ht="12">
      <c r="C1237" s="293"/>
      <c r="D1237" s="282"/>
    </row>
    <row r="1238" spans="3:4" s="278" customFormat="1" ht="12">
      <c r="C1238" s="293"/>
      <c r="D1238" s="282"/>
    </row>
    <row r="1239" spans="3:4" s="278" customFormat="1" ht="12">
      <c r="C1239" s="293"/>
      <c r="D1239" s="282"/>
    </row>
    <row r="1240" spans="3:4" s="278" customFormat="1" ht="12">
      <c r="C1240" s="293"/>
      <c r="D1240" s="282"/>
    </row>
    <row r="1241" spans="3:4" s="278" customFormat="1" ht="12">
      <c r="C1241" s="293"/>
      <c r="D1241" s="282"/>
    </row>
    <row r="1242" spans="3:4" s="278" customFormat="1" ht="12">
      <c r="C1242" s="293"/>
      <c r="D1242" s="282"/>
    </row>
    <row r="1243" spans="3:4" s="278" customFormat="1" ht="12">
      <c r="C1243" s="293"/>
      <c r="D1243" s="282"/>
    </row>
    <row r="1244" spans="3:4" s="278" customFormat="1" ht="12">
      <c r="C1244" s="293"/>
      <c r="D1244" s="282"/>
    </row>
    <row r="1245" spans="3:4" s="278" customFormat="1" ht="12">
      <c r="C1245" s="293"/>
      <c r="D1245" s="282"/>
    </row>
    <row r="1246" spans="3:4" s="278" customFormat="1" ht="12">
      <c r="C1246" s="293"/>
      <c r="D1246" s="282"/>
    </row>
    <row r="1247" spans="3:4" s="278" customFormat="1" ht="12">
      <c r="C1247" s="293"/>
      <c r="D1247" s="282"/>
    </row>
    <row r="1248" spans="3:4" s="278" customFormat="1" ht="12">
      <c r="C1248" s="293"/>
      <c r="D1248" s="282"/>
    </row>
    <row r="1249" spans="3:4" s="278" customFormat="1" ht="12">
      <c r="C1249" s="293"/>
      <c r="D1249" s="282"/>
    </row>
    <row r="1250" spans="3:4" s="278" customFormat="1" ht="12">
      <c r="C1250" s="293"/>
      <c r="D1250" s="282"/>
    </row>
    <row r="1251" spans="3:4" s="278" customFormat="1" ht="12">
      <c r="C1251" s="293"/>
      <c r="D1251" s="282"/>
    </row>
    <row r="1252" spans="3:4" s="278" customFormat="1" ht="12">
      <c r="C1252" s="293"/>
      <c r="D1252" s="282"/>
    </row>
    <row r="1253" spans="3:4" s="278" customFormat="1" ht="12">
      <c r="C1253" s="293"/>
      <c r="D1253" s="282"/>
    </row>
    <row r="1254" spans="3:4" s="278" customFormat="1" ht="12">
      <c r="C1254" s="293"/>
      <c r="D1254" s="282"/>
    </row>
    <row r="1255" spans="3:4" s="278" customFormat="1" ht="12">
      <c r="C1255" s="293"/>
      <c r="D1255" s="282"/>
    </row>
    <row r="1256" spans="3:4" s="278" customFormat="1" ht="12">
      <c r="C1256" s="293"/>
      <c r="D1256" s="282"/>
    </row>
    <row r="1257" spans="3:4" s="278" customFormat="1" ht="12">
      <c r="C1257" s="293"/>
      <c r="D1257" s="282"/>
    </row>
    <row r="1258" spans="3:4" s="278" customFormat="1" ht="12">
      <c r="C1258" s="293"/>
      <c r="D1258" s="282"/>
    </row>
    <row r="1259" spans="3:4" s="278" customFormat="1" ht="12">
      <c r="C1259" s="293"/>
      <c r="D1259" s="282"/>
    </row>
    <row r="1260" spans="3:4" s="278" customFormat="1" ht="12">
      <c r="C1260" s="293"/>
      <c r="D1260" s="282"/>
    </row>
    <row r="1261" spans="3:4" s="278" customFormat="1" ht="12">
      <c r="C1261" s="293"/>
      <c r="D1261" s="282"/>
    </row>
    <row r="1262" spans="3:4" s="278" customFormat="1" ht="12">
      <c r="C1262" s="293"/>
      <c r="D1262" s="282"/>
    </row>
    <row r="1263" spans="3:4" s="278" customFormat="1" ht="12">
      <c r="C1263" s="293"/>
      <c r="D1263" s="282"/>
    </row>
    <row r="1264" spans="3:4" s="278" customFormat="1" ht="12">
      <c r="C1264" s="293"/>
      <c r="D1264" s="282"/>
    </row>
    <row r="1265" spans="3:4" s="278" customFormat="1" ht="12">
      <c r="C1265" s="293"/>
      <c r="D1265" s="282"/>
    </row>
    <row r="1266" spans="3:4" s="278" customFormat="1" ht="12">
      <c r="C1266" s="293"/>
      <c r="D1266" s="282"/>
    </row>
    <row r="1267" spans="3:4" s="278" customFormat="1" ht="12">
      <c r="C1267" s="293"/>
      <c r="D1267" s="282"/>
    </row>
    <row r="1268" spans="3:4" s="278" customFormat="1" ht="12">
      <c r="C1268" s="293"/>
      <c r="D1268" s="282"/>
    </row>
    <row r="1269" spans="3:4" s="278" customFormat="1" ht="12">
      <c r="C1269" s="293"/>
      <c r="D1269" s="282"/>
    </row>
    <row r="1270" spans="3:4" s="278" customFormat="1" ht="12">
      <c r="C1270" s="293"/>
      <c r="D1270" s="282"/>
    </row>
    <row r="1271" spans="3:4" s="278" customFormat="1" ht="12">
      <c r="C1271" s="293"/>
      <c r="D1271" s="282"/>
    </row>
    <row r="1272" spans="3:4" s="278" customFormat="1" ht="12">
      <c r="C1272" s="293"/>
      <c r="D1272" s="282"/>
    </row>
    <row r="1273" spans="3:4" s="278" customFormat="1" ht="12">
      <c r="C1273" s="293"/>
      <c r="D1273" s="282"/>
    </row>
    <row r="1274" spans="3:4" s="278" customFormat="1" ht="12">
      <c r="C1274" s="293"/>
      <c r="D1274" s="282"/>
    </row>
    <row r="1275" spans="3:4" s="278" customFormat="1" ht="12">
      <c r="C1275" s="293"/>
      <c r="D1275" s="282"/>
    </row>
    <row r="1276" spans="3:4" s="278" customFormat="1" ht="12">
      <c r="C1276" s="293"/>
      <c r="D1276" s="282"/>
    </row>
    <row r="1277" spans="3:4" s="278" customFormat="1" ht="12">
      <c r="C1277" s="293"/>
      <c r="D1277" s="282"/>
    </row>
    <row r="1278" spans="3:4" s="278" customFormat="1" ht="12">
      <c r="C1278" s="293"/>
      <c r="D1278" s="282"/>
    </row>
    <row r="1279" spans="3:4" s="278" customFormat="1" ht="12">
      <c r="C1279" s="293"/>
      <c r="D1279" s="282"/>
    </row>
    <row r="1280" spans="3:4" s="278" customFormat="1" ht="12">
      <c r="C1280" s="293"/>
      <c r="D1280" s="282"/>
    </row>
    <row r="1281" spans="3:4" s="278" customFormat="1" ht="12">
      <c r="C1281" s="293"/>
      <c r="D1281" s="282"/>
    </row>
    <row r="1282" spans="3:4" s="278" customFormat="1" ht="12">
      <c r="C1282" s="293"/>
      <c r="D1282" s="282"/>
    </row>
    <row r="1283" spans="3:4" s="278" customFormat="1" ht="12">
      <c r="C1283" s="293"/>
      <c r="D1283" s="282"/>
    </row>
    <row r="1284" spans="3:4" s="278" customFormat="1" ht="12">
      <c r="C1284" s="293"/>
      <c r="D1284" s="282"/>
    </row>
    <row r="1285" spans="3:4" s="278" customFormat="1" ht="12">
      <c r="C1285" s="293"/>
      <c r="D1285" s="282"/>
    </row>
    <row r="1286" spans="3:4" s="278" customFormat="1" ht="12">
      <c r="C1286" s="293"/>
      <c r="D1286" s="282"/>
    </row>
    <row r="1287" spans="3:4" s="278" customFormat="1" ht="12">
      <c r="C1287" s="293"/>
      <c r="D1287" s="282"/>
    </row>
    <row r="1288" spans="3:4" s="278" customFormat="1" ht="12">
      <c r="C1288" s="293"/>
      <c r="D1288" s="282"/>
    </row>
    <row r="1289" spans="3:4" s="278" customFormat="1" ht="12">
      <c r="C1289" s="293"/>
      <c r="D1289" s="282"/>
    </row>
    <row r="1290" spans="3:4" s="278" customFormat="1" ht="12">
      <c r="C1290" s="293"/>
      <c r="D1290" s="282"/>
    </row>
    <row r="1291" spans="3:4" s="278" customFormat="1" ht="12">
      <c r="C1291" s="293"/>
      <c r="D1291" s="282"/>
    </row>
    <row r="1292" spans="3:4" s="278" customFormat="1" ht="12">
      <c r="C1292" s="293"/>
      <c r="D1292" s="282"/>
    </row>
    <row r="1293" spans="3:4" s="278" customFormat="1" ht="12">
      <c r="C1293" s="293"/>
      <c r="D1293" s="282"/>
    </row>
    <row r="1294" spans="3:4" s="278" customFormat="1" ht="12">
      <c r="C1294" s="293"/>
      <c r="D1294" s="282"/>
    </row>
    <row r="1295" spans="3:4" s="278" customFormat="1" ht="12">
      <c r="C1295" s="293"/>
      <c r="D1295" s="282"/>
    </row>
    <row r="1296" spans="3:4" s="278" customFormat="1" ht="12">
      <c r="C1296" s="293"/>
      <c r="D1296" s="282"/>
    </row>
    <row r="1297" spans="3:4" s="278" customFormat="1" ht="12">
      <c r="C1297" s="293"/>
      <c r="D1297" s="282"/>
    </row>
    <row r="1298" spans="3:4" s="278" customFormat="1" ht="12">
      <c r="C1298" s="293"/>
      <c r="D1298" s="282"/>
    </row>
    <row r="1299" spans="3:4" s="278" customFormat="1" ht="12">
      <c r="C1299" s="293"/>
      <c r="D1299" s="282"/>
    </row>
    <row r="1300" spans="3:4" s="278" customFormat="1" ht="12">
      <c r="C1300" s="293"/>
      <c r="D1300" s="282"/>
    </row>
    <row r="1301" spans="3:4" s="278" customFormat="1" ht="12">
      <c r="C1301" s="293"/>
      <c r="D1301" s="282"/>
    </row>
    <row r="1302" spans="3:4" s="278" customFormat="1" ht="12">
      <c r="C1302" s="293"/>
      <c r="D1302" s="282"/>
    </row>
    <row r="1303" spans="3:4" s="278" customFormat="1" ht="12">
      <c r="C1303" s="293"/>
      <c r="D1303" s="282"/>
    </row>
    <row r="1304" spans="3:4" s="278" customFormat="1" ht="12">
      <c r="C1304" s="293"/>
      <c r="D1304" s="282"/>
    </row>
    <row r="1305" spans="3:4" s="278" customFormat="1" ht="12">
      <c r="C1305" s="293"/>
      <c r="D1305" s="282"/>
    </row>
    <row r="1306" spans="3:4" s="278" customFormat="1" ht="12">
      <c r="C1306" s="293"/>
      <c r="D1306" s="282"/>
    </row>
    <row r="1307" spans="3:4" s="278" customFormat="1" ht="12">
      <c r="C1307" s="293"/>
      <c r="D1307" s="282"/>
    </row>
    <row r="1308" spans="3:4" s="278" customFormat="1" ht="12">
      <c r="C1308" s="293"/>
      <c r="D1308" s="282"/>
    </row>
    <row r="1309" spans="3:4" s="278" customFormat="1" ht="12">
      <c r="C1309" s="293"/>
      <c r="D1309" s="282"/>
    </row>
    <row r="1310" spans="3:4" s="278" customFormat="1" ht="12">
      <c r="C1310" s="293"/>
      <c r="D1310" s="282"/>
    </row>
    <row r="1311" spans="3:4" s="278" customFormat="1" ht="12">
      <c r="C1311" s="293"/>
      <c r="D1311" s="282"/>
    </row>
    <row r="1312" spans="3:4" s="278" customFormat="1" ht="12">
      <c r="C1312" s="293"/>
      <c r="D1312" s="282"/>
    </row>
    <row r="1313" spans="3:4" s="278" customFormat="1" ht="12">
      <c r="C1313" s="293"/>
      <c r="D1313" s="282"/>
    </row>
    <row r="1314" spans="3:4" s="278" customFormat="1" ht="12">
      <c r="C1314" s="293"/>
      <c r="D1314" s="282"/>
    </row>
    <row r="1315" spans="3:4" s="278" customFormat="1" ht="12">
      <c r="C1315" s="293"/>
      <c r="D1315" s="282"/>
    </row>
    <row r="1316" spans="3:4" s="278" customFormat="1" ht="12">
      <c r="C1316" s="293"/>
      <c r="D1316" s="282"/>
    </row>
    <row r="1317" spans="3:4" s="278" customFormat="1" ht="12">
      <c r="C1317" s="293"/>
      <c r="D1317" s="282"/>
    </row>
    <row r="1318" spans="3:4" s="278" customFormat="1" ht="12">
      <c r="C1318" s="293"/>
      <c r="D1318" s="282"/>
    </row>
    <row r="1319" spans="3:4" s="278" customFormat="1" ht="12">
      <c r="C1319" s="293"/>
      <c r="D1319" s="282"/>
    </row>
    <row r="1320" spans="3:4" s="278" customFormat="1" ht="12">
      <c r="C1320" s="293"/>
      <c r="D1320" s="282"/>
    </row>
    <row r="1321" spans="3:4" s="278" customFormat="1" ht="12">
      <c r="C1321" s="293"/>
      <c r="D1321" s="282"/>
    </row>
    <row r="1322" spans="3:4" s="278" customFormat="1" ht="12">
      <c r="C1322" s="293"/>
      <c r="D1322" s="282"/>
    </row>
    <row r="1323" spans="3:4" s="278" customFormat="1" ht="12">
      <c r="C1323" s="293"/>
      <c r="D1323" s="282"/>
    </row>
    <row r="1324" spans="3:4" s="278" customFormat="1" ht="12">
      <c r="C1324" s="293"/>
      <c r="D1324" s="282"/>
    </row>
    <row r="1325" spans="3:4" s="278" customFormat="1" ht="12">
      <c r="C1325" s="293"/>
      <c r="D1325" s="282"/>
    </row>
    <row r="1326" spans="3:4" s="278" customFormat="1" ht="12">
      <c r="C1326" s="293"/>
      <c r="D1326" s="282"/>
    </row>
    <row r="1327" spans="3:4" s="278" customFormat="1" ht="12">
      <c r="C1327" s="293"/>
      <c r="D1327" s="282"/>
    </row>
    <row r="1328" spans="3:4" s="278" customFormat="1" ht="12">
      <c r="C1328" s="293"/>
      <c r="D1328" s="282"/>
    </row>
    <row r="1329" spans="3:4" s="278" customFormat="1" ht="12">
      <c r="C1329" s="293"/>
      <c r="D1329" s="282"/>
    </row>
    <row r="1330" spans="3:4" s="278" customFormat="1" ht="12">
      <c r="C1330" s="293"/>
      <c r="D1330" s="282"/>
    </row>
    <row r="1331" spans="3:4" s="278" customFormat="1" ht="12">
      <c r="C1331" s="293"/>
      <c r="D1331" s="282"/>
    </row>
    <row r="1332" spans="3:4" s="278" customFormat="1" ht="12">
      <c r="C1332" s="293"/>
      <c r="D1332" s="282"/>
    </row>
    <row r="1333" spans="3:4" s="278" customFormat="1" ht="12">
      <c r="C1333" s="293"/>
      <c r="D1333" s="282"/>
    </row>
    <row r="1334" spans="3:4" s="278" customFormat="1" ht="12">
      <c r="C1334" s="293"/>
      <c r="D1334" s="282"/>
    </row>
    <row r="1335" spans="3:4" s="278" customFormat="1" ht="12">
      <c r="C1335" s="293"/>
      <c r="D1335" s="282"/>
    </row>
    <row r="1336" spans="3:4" s="278" customFormat="1" ht="12">
      <c r="C1336" s="293"/>
      <c r="D1336" s="282"/>
    </row>
    <row r="1337" spans="3:4" s="278" customFormat="1" ht="12">
      <c r="C1337" s="293"/>
      <c r="D1337" s="282"/>
    </row>
    <row r="1338" spans="3:4" s="278" customFormat="1" ht="12">
      <c r="C1338" s="293"/>
      <c r="D1338" s="282"/>
    </row>
    <row r="1339" spans="3:4" s="278" customFormat="1" ht="12">
      <c r="C1339" s="293"/>
      <c r="D1339" s="282"/>
    </row>
    <row r="1340" spans="3:4" s="278" customFormat="1" ht="12">
      <c r="C1340" s="293"/>
      <c r="D1340" s="282"/>
    </row>
    <row r="1341" spans="3:4" s="278" customFormat="1" ht="12">
      <c r="C1341" s="293"/>
      <c r="D1341" s="282"/>
    </row>
    <row r="1342" spans="3:4" s="278" customFormat="1" ht="12">
      <c r="C1342" s="293"/>
      <c r="D1342" s="282"/>
    </row>
    <row r="1343" spans="3:4" s="278" customFormat="1" ht="12">
      <c r="C1343" s="293"/>
      <c r="D1343" s="282"/>
    </row>
    <row r="1344" spans="3:4" s="278" customFormat="1" ht="12">
      <c r="C1344" s="293"/>
      <c r="D1344" s="282"/>
    </row>
    <row r="1345" spans="3:4" s="278" customFormat="1" ht="12">
      <c r="C1345" s="293"/>
      <c r="D1345" s="282"/>
    </row>
    <row r="1346" spans="3:4" s="278" customFormat="1" ht="12">
      <c r="C1346" s="293"/>
      <c r="D1346" s="282"/>
    </row>
    <row r="1347" spans="3:4" s="278" customFormat="1" ht="12">
      <c r="C1347" s="293"/>
      <c r="D1347" s="282"/>
    </row>
    <row r="1348" spans="3:4" s="278" customFormat="1" ht="12">
      <c r="C1348" s="293"/>
      <c r="D1348" s="282"/>
    </row>
    <row r="1349" spans="3:4" s="278" customFormat="1" ht="12">
      <c r="C1349" s="293"/>
      <c r="D1349" s="282"/>
    </row>
    <row r="1350" spans="3:4" s="278" customFormat="1" ht="12">
      <c r="C1350" s="293"/>
      <c r="D1350" s="282"/>
    </row>
    <row r="1351" spans="3:4" s="278" customFormat="1" ht="12">
      <c r="C1351" s="293"/>
      <c r="D1351" s="282"/>
    </row>
    <row r="1352" spans="3:4" s="278" customFormat="1" ht="12">
      <c r="C1352" s="293"/>
      <c r="D1352" s="282"/>
    </row>
    <row r="1353" spans="3:4" s="278" customFormat="1" ht="12">
      <c r="C1353" s="293"/>
      <c r="D1353" s="282"/>
    </row>
    <row r="1354" spans="3:4" s="278" customFormat="1" ht="12">
      <c r="C1354" s="293"/>
      <c r="D1354" s="282"/>
    </row>
    <row r="1355" spans="3:4" s="278" customFormat="1" ht="12">
      <c r="C1355" s="293"/>
      <c r="D1355" s="282"/>
    </row>
    <row r="1356" spans="3:4" s="278" customFormat="1" ht="12">
      <c r="C1356" s="293"/>
      <c r="D1356" s="282"/>
    </row>
    <row r="1357" spans="3:4" s="278" customFormat="1" ht="12">
      <c r="C1357" s="293"/>
      <c r="D1357" s="282"/>
    </row>
    <row r="1358" spans="3:4" s="278" customFormat="1" ht="12">
      <c r="C1358" s="293"/>
      <c r="D1358" s="282"/>
    </row>
    <row r="1359" spans="3:4" s="278" customFormat="1" ht="12">
      <c r="C1359" s="293"/>
      <c r="D1359" s="282"/>
    </row>
    <row r="1360" spans="3:4" s="278" customFormat="1" ht="12">
      <c r="C1360" s="293"/>
      <c r="D1360" s="282"/>
    </row>
    <row r="1361" spans="3:4" s="278" customFormat="1" ht="12">
      <c r="C1361" s="293"/>
      <c r="D1361" s="282"/>
    </row>
    <row r="1362" spans="3:4" s="278" customFormat="1" ht="12">
      <c r="C1362" s="293"/>
      <c r="D1362" s="282"/>
    </row>
    <row r="1363" spans="3:4" s="278" customFormat="1" ht="12">
      <c r="C1363" s="293"/>
      <c r="D1363" s="282"/>
    </row>
    <row r="1364" spans="3:4" s="278" customFormat="1" ht="12">
      <c r="C1364" s="293"/>
      <c r="D1364" s="282"/>
    </row>
    <row r="1365" spans="3:4" s="278" customFormat="1" ht="12">
      <c r="C1365" s="293"/>
      <c r="D1365" s="282"/>
    </row>
    <row r="1366" spans="3:4" s="278" customFormat="1" ht="12">
      <c r="C1366" s="293"/>
      <c r="D1366" s="282"/>
    </row>
    <row r="1367" spans="3:4" s="278" customFormat="1" ht="12">
      <c r="C1367" s="293"/>
      <c r="D1367" s="282"/>
    </row>
    <row r="1368" spans="3:4" s="278" customFormat="1" ht="12">
      <c r="C1368" s="293"/>
      <c r="D1368" s="282"/>
    </row>
    <row r="1369" spans="3:4" s="278" customFormat="1" ht="12">
      <c r="C1369" s="293"/>
      <c r="D1369" s="282"/>
    </row>
    <row r="1370" spans="3:4" s="278" customFormat="1" ht="12">
      <c r="C1370" s="293"/>
      <c r="D1370" s="282"/>
    </row>
    <row r="1371" spans="3:4" s="278" customFormat="1" ht="12">
      <c r="C1371" s="293"/>
      <c r="D1371" s="282"/>
    </row>
    <row r="1372" spans="3:4" s="278" customFormat="1" ht="12">
      <c r="C1372" s="293"/>
      <c r="D1372" s="282"/>
    </row>
    <row r="1373" spans="3:4" s="278" customFormat="1" ht="12">
      <c r="C1373" s="293"/>
      <c r="D1373" s="282"/>
    </row>
    <row r="1374" spans="3:4" s="278" customFormat="1" ht="12">
      <c r="C1374" s="293"/>
      <c r="D1374" s="282"/>
    </row>
    <row r="1375" spans="3:4" s="278" customFormat="1" ht="12">
      <c r="C1375" s="293"/>
      <c r="D1375" s="282"/>
    </row>
    <row r="1376" spans="3:4" s="278" customFormat="1" ht="12">
      <c r="C1376" s="293"/>
      <c r="D1376" s="282"/>
    </row>
    <row r="1377" spans="3:4" s="278" customFormat="1" ht="12">
      <c r="C1377" s="293"/>
      <c r="D1377" s="282"/>
    </row>
    <row r="1378" spans="3:4" s="278" customFormat="1" ht="12">
      <c r="C1378" s="293"/>
      <c r="D1378" s="282"/>
    </row>
    <row r="1379" spans="3:4" s="278" customFormat="1" ht="12">
      <c r="C1379" s="293"/>
      <c r="D1379" s="282"/>
    </row>
    <row r="1380" spans="3:4" s="278" customFormat="1" ht="12">
      <c r="C1380" s="293"/>
      <c r="D1380" s="282"/>
    </row>
    <row r="1381" spans="3:4" s="278" customFormat="1" ht="12">
      <c r="C1381" s="293"/>
      <c r="D1381" s="282"/>
    </row>
    <row r="1382" spans="3:4" s="278" customFormat="1" ht="12">
      <c r="C1382" s="293"/>
      <c r="D1382" s="282"/>
    </row>
    <row r="1383" spans="3:4" s="278" customFormat="1" ht="12">
      <c r="C1383" s="293"/>
      <c r="D1383" s="282"/>
    </row>
    <row r="1384" spans="3:4" s="278" customFormat="1" ht="12">
      <c r="C1384" s="293"/>
      <c r="D1384" s="282"/>
    </row>
    <row r="1385" spans="3:4" s="278" customFormat="1" ht="12">
      <c r="C1385" s="293"/>
      <c r="D1385" s="282"/>
    </row>
    <row r="1386" spans="3:4" s="278" customFormat="1" ht="12">
      <c r="C1386" s="293"/>
      <c r="D1386" s="282"/>
    </row>
    <row r="1387" spans="3:4" s="278" customFormat="1" ht="12">
      <c r="C1387" s="293"/>
      <c r="D1387" s="282"/>
    </row>
    <row r="1388" spans="3:4" s="278" customFormat="1" ht="12">
      <c r="C1388" s="293"/>
      <c r="D1388" s="282"/>
    </row>
    <row r="1389" spans="3:4" s="278" customFormat="1" ht="12">
      <c r="C1389" s="293"/>
      <c r="D1389" s="282"/>
    </row>
    <row r="1390" spans="3:4" s="278" customFormat="1" ht="12">
      <c r="C1390" s="293"/>
      <c r="D1390" s="282"/>
    </row>
    <row r="1391" spans="3:4" s="278" customFormat="1" ht="12">
      <c r="C1391" s="293"/>
      <c r="D1391" s="282"/>
    </row>
    <row r="1392" spans="3:4" s="278" customFormat="1" ht="12">
      <c r="C1392" s="293"/>
      <c r="D1392" s="282"/>
    </row>
    <row r="1393" spans="3:4" s="278" customFormat="1" ht="12">
      <c r="C1393" s="293"/>
      <c r="D1393" s="282"/>
    </row>
    <row r="1394" spans="3:4" s="278" customFormat="1" ht="12">
      <c r="C1394" s="293"/>
      <c r="D1394" s="282"/>
    </row>
    <row r="1395" spans="3:4" s="278" customFormat="1" ht="12">
      <c r="C1395" s="293"/>
      <c r="D1395" s="282"/>
    </row>
    <row r="1396" spans="3:4" s="278" customFormat="1" ht="12">
      <c r="C1396" s="293"/>
      <c r="D1396" s="282"/>
    </row>
    <row r="1397" spans="3:4" s="278" customFormat="1" ht="12">
      <c r="C1397" s="293"/>
      <c r="D1397" s="282"/>
    </row>
    <row r="1398" spans="3:4" s="278" customFormat="1" ht="12">
      <c r="C1398" s="293"/>
      <c r="D1398" s="282"/>
    </row>
    <row r="1399" spans="3:4" s="278" customFormat="1" ht="12">
      <c r="C1399" s="293"/>
      <c r="D1399" s="282"/>
    </row>
    <row r="1400" spans="3:4" s="278" customFormat="1" ht="12">
      <c r="C1400" s="293"/>
      <c r="D1400" s="282"/>
    </row>
    <row r="1401" spans="3:4" s="278" customFormat="1" ht="12">
      <c r="C1401" s="293"/>
      <c r="D1401" s="282"/>
    </row>
    <row r="1402" spans="3:4" s="278" customFormat="1" ht="12">
      <c r="C1402" s="293"/>
      <c r="D1402" s="282"/>
    </row>
    <row r="1403" spans="3:4" s="278" customFormat="1" ht="12">
      <c r="C1403" s="293"/>
      <c r="D1403" s="282"/>
    </row>
    <row r="1404" spans="3:4" s="278" customFormat="1" ht="12">
      <c r="C1404" s="293"/>
      <c r="D1404" s="282"/>
    </row>
    <row r="1405" spans="3:4" s="278" customFormat="1" ht="12">
      <c r="C1405" s="293"/>
      <c r="D1405" s="282"/>
    </row>
    <row r="1406" spans="3:4" s="278" customFormat="1" ht="12">
      <c r="C1406" s="293"/>
      <c r="D1406" s="282"/>
    </row>
    <row r="1407" spans="3:4" s="278" customFormat="1" ht="12">
      <c r="C1407" s="293"/>
      <c r="D1407" s="282"/>
    </row>
    <row r="1408" spans="3:4" s="278" customFormat="1" ht="12">
      <c r="C1408" s="293"/>
      <c r="D1408" s="282"/>
    </row>
    <row r="1409" spans="3:4" s="278" customFormat="1" ht="12">
      <c r="C1409" s="293"/>
      <c r="D1409" s="282"/>
    </row>
    <row r="1410" spans="3:4" s="278" customFormat="1" ht="12">
      <c r="C1410" s="293"/>
      <c r="D1410" s="282"/>
    </row>
    <row r="1411" spans="3:4" s="278" customFormat="1" ht="12">
      <c r="C1411" s="293"/>
      <c r="D1411" s="282"/>
    </row>
    <row r="1412" spans="3:4" s="278" customFormat="1" ht="12">
      <c r="C1412" s="293"/>
      <c r="D1412" s="282"/>
    </row>
    <row r="1413" spans="3:4" s="278" customFormat="1" ht="12">
      <c r="C1413" s="293"/>
      <c r="D1413" s="282"/>
    </row>
    <row r="1414" spans="3:4" s="278" customFormat="1" ht="12">
      <c r="C1414" s="293"/>
      <c r="D1414" s="282"/>
    </row>
    <row r="1415" spans="3:4" s="278" customFormat="1" ht="12">
      <c r="C1415" s="293"/>
      <c r="D1415" s="282"/>
    </row>
    <row r="1416" spans="3:4" s="278" customFormat="1" ht="12">
      <c r="C1416" s="293"/>
      <c r="D1416" s="282"/>
    </row>
    <row r="1417" spans="3:4" s="278" customFormat="1" ht="12">
      <c r="C1417" s="293"/>
      <c r="D1417" s="282"/>
    </row>
    <row r="1418" spans="3:4" s="278" customFormat="1" ht="12">
      <c r="C1418" s="293"/>
      <c r="D1418" s="282"/>
    </row>
    <row r="1419" spans="3:4" s="278" customFormat="1" ht="12">
      <c r="C1419" s="293"/>
      <c r="D1419" s="282"/>
    </row>
    <row r="1420" spans="3:4" s="278" customFormat="1" ht="12">
      <c r="C1420" s="293"/>
      <c r="D1420" s="282"/>
    </row>
    <row r="1421" spans="3:4" s="278" customFormat="1" ht="12">
      <c r="C1421" s="293"/>
      <c r="D1421" s="282"/>
    </row>
    <row r="1422" spans="3:4" s="278" customFormat="1" ht="12">
      <c r="C1422" s="293"/>
      <c r="D1422" s="282"/>
    </row>
    <row r="1423" spans="3:4" s="278" customFormat="1" ht="12">
      <c r="C1423" s="293"/>
      <c r="D1423" s="282"/>
    </row>
    <row r="1424" spans="3:4" s="278" customFormat="1" ht="12">
      <c r="C1424" s="293"/>
      <c r="D1424" s="282"/>
    </row>
    <row r="1425" spans="3:4" s="278" customFormat="1" ht="12">
      <c r="C1425" s="293"/>
      <c r="D1425" s="282"/>
    </row>
    <row r="1426" spans="3:4" s="278" customFormat="1" ht="12">
      <c r="C1426" s="293"/>
      <c r="D1426" s="282"/>
    </row>
    <row r="1427" spans="3:4" s="278" customFormat="1" ht="12">
      <c r="C1427" s="293"/>
      <c r="D1427" s="282"/>
    </row>
    <row r="1428" spans="3:4" s="278" customFormat="1" ht="12">
      <c r="C1428" s="293"/>
      <c r="D1428" s="282"/>
    </row>
    <row r="1429" spans="3:4" s="278" customFormat="1" ht="12">
      <c r="C1429" s="293"/>
      <c r="D1429" s="282"/>
    </row>
    <row r="1430" spans="3:4" s="278" customFormat="1" ht="12">
      <c r="C1430" s="293"/>
      <c r="D1430" s="282"/>
    </row>
    <row r="1431" spans="3:4" s="278" customFormat="1" ht="12">
      <c r="C1431" s="293"/>
      <c r="D1431" s="282"/>
    </row>
    <row r="1432" spans="3:4" s="278" customFormat="1" ht="12">
      <c r="C1432" s="293"/>
      <c r="D1432" s="282"/>
    </row>
    <row r="1433" spans="3:4" s="278" customFormat="1" ht="12">
      <c r="C1433" s="293"/>
      <c r="D1433" s="282"/>
    </row>
    <row r="1434" spans="3:4" s="278" customFormat="1" ht="12">
      <c r="C1434" s="293"/>
      <c r="D1434" s="282"/>
    </row>
    <row r="1435" spans="3:4" s="278" customFormat="1" ht="12">
      <c r="C1435" s="293"/>
      <c r="D1435" s="282"/>
    </row>
    <row r="1436" spans="3:4" s="278" customFormat="1" ht="12">
      <c r="C1436" s="293"/>
      <c r="D1436" s="282"/>
    </row>
    <row r="1437" spans="3:4" s="278" customFormat="1" ht="12">
      <c r="C1437" s="293"/>
      <c r="D1437" s="282"/>
    </row>
    <row r="1438" spans="3:4" s="278" customFormat="1" ht="12">
      <c r="C1438" s="293"/>
      <c r="D1438" s="282"/>
    </row>
    <row r="1439" spans="3:4" s="278" customFormat="1" ht="12">
      <c r="C1439" s="293"/>
      <c r="D1439" s="282"/>
    </row>
    <row r="1440" spans="3:4" s="278" customFormat="1" ht="12">
      <c r="C1440" s="293"/>
      <c r="D1440" s="282"/>
    </row>
    <row r="1441" spans="3:4" s="278" customFormat="1" ht="12">
      <c r="C1441" s="293"/>
      <c r="D1441" s="282"/>
    </row>
    <row r="1442" spans="3:4" s="278" customFormat="1" ht="12">
      <c r="C1442" s="293"/>
      <c r="D1442" s="282"/>
    </row>
    <row r="1443" spans="3:4" s="278" customFormat="1" ht="12">
      <c r="C1443" s="293"/>
      <c r="D1443" s="282"/>
    </row>
    <row r="1444" spans="3:4" s="278" customFormat="1" ht="12">
      <c r="C1444" s="293"/>
      <c r="D1444" s="282"/>
    </row>
    <row r="1445" spans="3:4" s="278" customFormat="1" ht="12">
      <c r="C1445" s="293"/>
      <c r="D1445" s="282"/>
    </row>
    <row r="1446" spans="3:4" s="278" customFormat="1" ht="12">
      <c r="C1446" s="293"/>
      <c r="D1446" s="282"/>
    </row>
    <row r="1447" spans="3:4" s="278" customFormat="1" ht="12">
      <c r="C1447" s="293"/>
      <c r="D1447" s="282"/>
    </row>
    <row r="1448" spans="3:4" s="278" customFormat="1" ht="12">
      <c r="C1448" s="293"/>
      <c r="D1448" s="282"/>
    </row>
    <row r="1449" spans="3:4" s="278" customFormat="1" ht="12">
      <c r="C1449" s="293"/>
      <c r="D1449" s="282"/>
    </row>
    <row r="1450" spans="3:4" s="278" customFormat="1" ht="12">
      <c r="C1450" s="293"/>
      <c r="D1450" s="282"/>
    </row>
    <row r="1451" spans="3:4" s="278" customFormat="1" ht="12">
      <c r="C1451" s="293"/>
      <c r="D1451" s="282"/>
    </row>
    <row r="1452" spans="3:4" s="278" customFormat="1" ht="12">
      <c r="C1452" s="293"/>
      <c r="D1452" s="282"/>
    </row>
    <row r="1453" spans="3:4" s="278" customFormat="1" ht="12">
      <c r="C1453" s="293"/>
      <c r="D1453" s="282"/>
    </row>
    <row r="1454" spans="3:4" s="278" customFormat="1" ht="12">
      <c r="C1454" s="293"/>
      <c r="D1454" s="282"/>
    </row>
    <row r="1455" spans="3:4" s="278" customFormat="1" ht="12">
      <c r="C1455" s="293"/>
      <c r="D1455" s="282"/>
    </row>
    <row r="1456" spans="3:4" s="278" customFormat="1" ht="12">
      <c r="C1456" s="293"/>
      <c r="D1456" s="282"/>
    </row>
    <row r="1457" spans="3:4" s="278" customFormat="1" ht="12">
      <c r="C1457" s="293"/>
      <c r="D1457" s="282"/>
    </row>
    <row r="1458" spans="3:4" s="278" customFormat="1" ht="12">
      <c r="C1458" s="293"/>
      <c r="D1458" s="282"/>
    </row>
    <row r="1459" spans="3:4" s="278" customFormat="1" ht="12">
      <c r="C1459" s="293"/>
      <c r="D1459" s="282"/>
    </row>
    <row r="1460" spans="3:4" s="278" customFormat="1" ht="12">
      <c r="C1460" s="293"/>
      <c r="D1460" s="282"/>
    </row>
    <row r="1461" spans="3:4" s="278" customFormat="1" ht="12">
      <c r="C1461" s="293"/>
      <c r="D1461" s="282"/>
    </row>
    <row r="1462" spans="3:4" s="278" customFormat="1" ht="12">
      <c r="C1462" s="293"/>
      <c r="D1462" s="282"/>
    </row>
    <row r="1463" spans="3:4" s="278" customFormat="1" ht="12">
      <c r="C1463" s="293"/>
      <c r="D1463" s="282"/>
    </row>
    <row r="1464" spans="3:4" s="278" customFormat="1" ht="12">
      <c r="C1464" s="293"/>
      <c r="D1464" s="282"/>
    </row>
    <row r="1465" spans="3:4" s="278" customFormat="1" ht="12">
      <c r="C1465" s="293"/>
      <c r="D1465" s="282"/>
    </row>
    <row r="1466" spans="3:4" s="278" customFormat="1" ht="12">
      <c r="C1466" s="293"/>
      <c r="D1466" s="282"/>
    </row>
    <row r="1467" spans="3:4" s="278" customFormat="1" ht="12">
      <c r="C1467" s="293"/>
      <c r="D1467" s="282"/>
    </row>
    <row r="1468" spans="3:4" s="278" customFormat="1" ht="12">
      <c r="C1468" s="293"/>
      <c r="D1468" s="282"/>
    </row>
    <row r="1469" spans="3:4" s="278" customFormat="1" ht="12">
      <c r="C1469" s="293"/>
      <c r="D1469" s="282"/>
    </row>
    <row r="1470" spans="3:4" s="278" customFormat="1" ht="12">
      <c r="C1470" s="293"/>
      <c r="D1470" s="282"/>
    </row>
    <row r="1471" spans="3:4" s="278" customFormat="1" ht="12">
      <c r="C1471" s="293"/>
      <c r="D1471" s="282"/>
    </row>
    <row r="1472" spans="3:4" s="278" customFormat="1" ht="12">
      <c r="C1472" s="293"/>
      <c r="D1472" s="282"/>
    </row>
    <row r="1473" spans="3:4" s="278" customFormat="1" ht="12">
      <c r="C1473" s="293"/>
      <c r="D1473" s="282"/>
    </row>
    <row r="1474" spans="3:4" s="278" customFormat="1" ht="12">
      <c r="C1474" s="293"/>
      <c r="D1474" s="282"/>
    </row>
    <row r="1475" spans="3:4" s="278" customFormat="1" ht="12">
      <c r="C1475" s="293"/>
      <c r="D1475" s="282"/>
    </row>
    <row r="1476" spans="3:4" s="278" customFormat="1" ht="12">
      <c r="C1476" s="293"/>
      <c r="D1476" s="282"/>
    </row>
    <row r="1477" spans="3:4" s="278" customFormat="1" ht="12">
      <c r="C1477" s="293"/>
      <c r="D1477" s="282"/>
    </row>
    <row r="1478" spans="3:4" s="278" customFormat="1" ht="12">
      <c r="C1478" s="293"/>
      <c r="D1478" s="282"/>
    </row>
    <row r="1479" spans="3:4" s="278" customFormat="1" ht="12">
      <c r="C1479" s="293"/>
      <c r="D1479" s="282"/>
    </row>
    <row r="1480" spans="3:4" s="278" customFormat="1" ht="12">
      <c r="C1480" s="293"/>
      <c r="D1480" s="282"/>
    </row>
    <row r="1481" spans="3:4" s="278" customFormat="1" ht="12">
      <c r="C1481" s="293"/>
      <c r="D1481" s="282"/>
    </row>
    <row r="1482" spans="3:4" s="278" customFormat="1" ht="12">
      <c r="C1482" s="293"/>
      <c r="D1482" s="282"/>
    </row>
    <row r="1483" spans="3:4" s="278" customFormat="1" ht="12">
      <c r="C1483" s="293"/>
      <c r="D1483" s="282"/>
    </row>
    <row r="1484" spans="3:4" s="278" customFormat="1" ht="12">
      <c r="C1484" s="293"/>
      <c r="D1484" s="282"/>
    </row>
    <row r="1485" spans="3:4" s="278" customFormat="1" ht="12">
      <c r="C1485" s="293"/>
      <c r="D1485" s="282"/>
    </row>
    <row r="1486" spans="3:4" s="278" customFormat="1" ht="12">
      <c r="C1486" s="293"/>
      <c r="D1486" s="282"/>
    </row>
    <row r="1487" spans="3:4" s="278" customFormat="1" ht="12">
      <c r="C1487" s="293"/>
      <c r="D1487" s="282"/>
    </row>
    <row r="1488" spans="3:4" s="278" customFormat="1" ht="12">
      <c r="C1488" s="293"/>
      <c r="D1488" s="282"/>
    </row>
    <row r="1489" spans="3:4" s="278" customFormat="1" ht="12">
      <c r="C1489" s="293"/>
      <c r="D1489" s="282"/>
    </row>
    <row r="1490" spans="3:4" s="278" customFormat="1" ht="12">
      <c r="C1490" s="293"/>
      <c r="D1490" s="282"/>
    </row>
    <row r="1491" spans="3:4" s="278" customFormat="1" ht="12">
      <c r="C1491" s="293"/>
      <c r="D1491" s="282"/>
    </row>
    <row r="1492" spans="3:4" s="278" customFormat="1" ht="12">
      <c r="C1492" s="293"/>
      <c r="D1492" s="282"/>
    </row>
    <row r="1493" spans="3:4" s="278" customFormat="1" ht="12">
      <c r="C1493" s="293"/>
      <c r="D1493" s="282"/>
    </row>
    <row r="1494" spans="3:4" s="278" customFormat="1" ht="12">
      <c r="C1494" s="293"/>
      <c r="D1494" s="282"/>
    </row>
    <row r="1495" spans="3:4" s="278" customFormat="1" ht="12">
      <c r="C1495" s="293"/>
      <c r="D1495" s="282"/>
    </row>
    <row r="1496" spans="3:4" s="278" customFormat="1" ht="12">
      <c r="C1496" s="293"/>
      <c r="D1496" s="282"/>
    </row>
    <row r="1497" spans="3:4" s="278" customFormat="1" ht="12">
      <c r="C1497" s="293"/>
      <c r="D1497" s="282"/>
    </row>
    <row r="1498" spans="3:4" s="278" customFormat="1" ht="12">
      <c r="C1498" s="293"/>
      <c r="D1498" s="282"/>
    </row>
    <row r="1499" spans="3:4" s="278" customFormat="1" ht="12">
      <c r="C1499" s="293"/>
      <c r="D1499" s="282"/>
    </row>
    <row r="1500" spans="3:4" s="278" customFormat="1" ht="12">
      <c r="C1500" s="293"/>
      <c r="D1500" s="282"/>
    </row>
    <row r="1501" spans="3:4" s="278" customFormat="1" ht="12">
      <c r="C1501" s="293"/>
      <c r="D1501" s="282"/>
    </row>
    <row r="1502" spans="3:4" s="278" customFormat="1" ht="12">
      <c r="C1502" s="293"/>
      <c r="D1502" s="282"/>
    </row>
    <row r="1503" spans="3:4" s="278" customFormat="1" ht="12">
      <c r="C1503" s="293"/>
      <c r="D1503" s="282"/>
    </row>
    <row r="1504" spans="3:4" s="278" customFormat="1" ht="12">
      <c r="C1504" s="293"/>
      <c r="D1504" s="282"/>
    </row>
    <row r="1505" spans="3:4" s="278" customFormat="1" ht="12">
      <c r="C1505" s="293"/>
      <c r="D1505" s="282"/>
    </row>
    <row r="1506" spans="3:4" s="278" customFormat="1" ht="12">
      <c r="C1506" s="293"/>
      <c r="D1506" s="282"/>
    </row>
    <row r="1507" spans="3:4" s="278" customFormat="1" ht="12">
      <c r="C1507" s="293"/>
      <c r="D1507" s="282"/>
    </row>
    <row r="1508" spans="3:4" s="278" customFormat="1" ht="12">
      <c r="C1508" s="293"/>
      <c r="D1508" s="282"/>
    </row>
    <row r="1509" spans="3:4" s="278" customFormat="1" ht="12">
      <c r="C1509" s="293"/>
      <c r="D1509" s="282"/>
    </row>
    <row r="1510" spans="3:4" s="278" customFormat="1" ht="12">
      <c r="C1510" s="293"/>
      <c r="D1510" s="282"/>
    </row>
    <row r="1511" spans="3:4" s="278" customFormat="1" ht="12">
      <c r="C1511" s="293"/>
      <c r="D1511" s="282"/>
    </row>
    <row r="1512" spans="3:4" s="278" customFormat="1" ht="12">
      <c r="C1512" s="293"/>
      <c r="D1512" s="282"/>
    </row>
    <row r="1513" spans="3:4" s="278" customFormat="1" ht="12">
      <c r="C1513" s="293"/>
      <c r="D1513" s="282"/>
    </row>
    <row r="1514" spans="3:4" s="278" customFormat="1" ht="12">
      <c r="C1514" s="293"/>
      <c r="D1514" s="282"/>
    </row>
    <row r="1515" spans="3:4" s="278" customFormat="1" ht="12">
      <c r="C1515" s="293"/>
      <c r="D1515" s="282"/>
    </row>
    <row r="1516" spans="3:4" s="278" customFormat="1" ht="12">
      <c r="C1516" s="293"/>
      <c r="D1516" s="282"/>
    </row>
    <row r="1517" spans="3:4" s="278" customFormat="1" ht="12">
      <c r="C1517" s="293"/>
      <c r="D1517" s="282"/>
    </row>
    <row r="1518" spans="3:4" s="278" customFormat="1" ht="12">
      <c r="C1518" s="293"/>
      <c r="D1518" s="282"/>
    </row>
    <row r="1519" spans="3:4" s="278" customFormat="1" ht="12">
      <c r="C1519" s="293"/>
      <c r="D1519" s="282"/>
    </row>
    <row r="1520" spans="3:4" s="278" customFormat="1" ht="12">
      <c r="C1520" s="293"/>
      <c r="D1520" s="282"/>
    </row>
    <row r="1521" spans="3:4" s="278" customFormat="1" ht="12">
      <c r="C1521" s="293"/>
      <c r="D1521" s="282"/>
    </row>
    <row r="1522" spans="3:4" s="278" customFormat="1" ht="12">
      <c r="C1522" s="293"/>
      <c r="D1522" s="282"/>
    </row>
    <row r="1523" spans="3:4" s="278" customFormat="1" ht="12">
      <c r="C1523" s="293"/>
      <c r="D1523" s="282"/>
    </row>
    <row r="1524" spans="3:4" s="278" customFormat="1" ht="12">
      <c r="C1524" s="293"/>
      <c r="D1524" s="282"/>
    </row>
    <row r="1525" spans="3:4" s="278" customFormat="1" ht="12">
      <c r="C1525" s="293"/>
      <c r="D1525" s="282"/>
    </row>
    <row r="1526" spans="3:4" s="278" customFormat="1" ht="12">
      <c r="C1526" s="293"/>
      <c r="D1526" s="282"/>
    </row>
    <row r="1527" spans="3:4" s="278" customFormat="1" ht="12">
      <c r="C1527" s="293"/>
      <c r="D1527" s="282"/>
    </row>
    <row r="1528" spans="3:4" s="278" customFormat="1" ht="12">
      <c r="C1528" s="293"/>
      <c r="D1528" s="282"/>
    </row>
    <row r="1529" spans="3:4" s="278" customFormat="1" ht="12">
      <c r="C1529" s="293"/>
      <c r="D1529" s="282"/>
    </row>
    <row r="1530" spans="3:4" s="278" customFormat="1" ht="12">
      <c r="C1530" s="293"/>
      <c r="D1530" s="282"/>
    </row>
    <row r="1531" spans="3:4" s="278" customFormat="1" ht="12">
      <c r="C1531" s="293"/>
      <c r="D1531" s="282"/>
    </row>
    <row r="1532" spans="3:4" s="278" customFormat="1" ht="12">
      <c r="C1532" s="293"/>
      <c r="D1532" s="282"/>
    </row>
    <row r="1533" spans="3:4" s="278" customFormat="1" ht="12">
      <c r="C1533" s="293"/>
      <c r="D1533" s="282"/>
    </row>
    <row r="1534" spans="3:4" s="278" customFormat="1" ht="12">
      <c r="C1534" s="293"/>
      <c r="D1534" s="282"/>
    </row>
    <row r="1535" spans="3:4" s="278" customFormat="1" ht="12">
      <c r="C1535" s="293"/>
      <c r="D1535" s="282"/>
    </row>
    <row r="1536" spans="3:4" s="278" customFormat="1" ht="12">
      <c r="C1536" s="293"/>
      <c r="D1536" s="282"/>
    </row>
    <row r="1537" spans="3:4" s="278" customFormat="1" ht="12">
      <c r="C1537" s="293"/>
      <c r="D1537" s="282"/>
    </row>
    <row r="1538" spans="3:4" s="278" customFormat="1" ht="12">
      <c r="C1538" s="293"/>
      <c r="D1538" s="282"/>
    </row>
    <row r="1539" spans="3:4" s="278" customFormat="1" ht="12">
      <c r="C1539" s="293"/>
      <c r="D1539" s="282"/>
    </row>
    <row r="1540" spans="3:4" s="278" customFormat="1" ht="12">
      <c r="C1540" s="293"/>
      <c r="D1540" s="282"/>
    </row>
    <row r="1541" spans="3:4" s="278" customFormat="1" ht="12">
      <c r="C1541" s="293"/>
      <c r="D1541" s="282"/>
    </row>
    <row r="1542" spans="3:4" s="278" customFormat="1" ht="12">
      <c r="C1542" s="293"/>
      <c r="D1542" s="282"/>
    </row>
    <row r="1543" spans="3:4" s="278" customFormat="1" ht="12">
      <c r="C1543" s="293"/>
      <c r="D1543" s="282"/>
    </row>
    <row r="1544" spans="3:4" s="278" customFormat="1" ht="12">
      <c r="C1544" s="293"/>
      <c r="D1544" s="282"/>
    </row>
    <row r="1545" spans="3:4" s="278" customFormat="1" ht="12">
      <c r="C1545" s="293"/>
      <c r="D1545" s="282"/>
    </row>
    <row r="1546" spans="3:4" s="278" customFormat="1" ht="12">
      <c r="C1546" s="293"/>
      <c r="D1546" s="282"/>
    </row>
    <row r="1547" spans="3:4" s="278" customFormat="1" ht="12">
      <c r="C1547" s="293"/>
      <c r="D1547" s="282"/>
    </row>
    <row r="1548" spans="3:4" s="278" customFormat="1" ht="12">
      <c r="C1548" s="293"/>
      <c r="D1548" s="282"/>
    </row>
    <row r="1549" spans="3:4" s="278" customFormat="1" ht="12">
      <c r="C1549" s="293"/>
      <c r="D1549" s="282"/>
    </row>
    <row r="1550" spans="3:4" s="278" customFormat="1" ht="12">
      <c r="C1550" s="293"/>
      <c r="D1550" s="282"/>
    </row>
    <row r="1551" spans="3:4" s="278" customFormat="1" ht="12">
      <c r="C1551" s="293"/>
      <c r="D1551" s="282"/>
    </row>
    <row r="1552" spans="3:4" s="278" customFormat="1" ht="12">
      <c r="C1552" s="293"/>
      <c r="D1552" s="282"/>
    </row>
    <row r="1553" spans="3:4" s="278" customFormat="1" ht="12">
      <c r="C1553" s="293"/>
      <c r="D1553" s="282"/>
    </row>
    <row r="1554" spans="3:4" s="278" customFormat="1" ht="12">
      <c r="C1554" s="293"/>
      <c r="D1554" s="282"/>
    </row>
    <row r="1555" spans="3:4" s="278" customFormat="1" ht="12">
      <c r="C1555" s="293"/>
      <c r="D1555" s="282"/>
    </row>
    <row r="1556" spans="3:4" s="278" customFormat="1" ht="12">
      <c r="C1556" s="293"/>
      <c r="D1556" s="282"/>
    </row>
    <row r="1557" spans="3:4" s="278" customFormat="1" ht="12">
      <c r="C1557" s="293"/>
      <c r="D1557" s="282"/>
    </row>
    <row r="1558" spans="3:4" s="278" customFormat="1" ht="12">
      <c r="C1558" s="293"/>
      <c r="D1558" s="282"/>
    </row>
    <row r="1559" spans="3:4" s="278" customFormat="1" ht="12">
      <c r="C1559" s="293"/>
      <c r="D1559" s="282"/>
    </row>
    <row r="1560" spans="3:4" s="278" customFormat="1" ht="12">
      <c r="C1560" s="293"/>
      <c r="D1560" s="282"/>
    </row>
    <row r="1561" spans="3:4" s="278" customFormat="1" ht="12">
      <c r="C1561" s="293"/>
      <c r="D1561" s="282"/>
    </row>
    <row r="1562" spans="3:4" s="278" customFormat="1" ht="12">
      <c r="C1562" s="293"/>
      <c r="D1562" s="282"/>
    </row>
    <row r="1563" spans="3:4" s="278" customFormat="1" ht="12">
      <c r="C1563" s="293"/>
      <c r="D1563" s="282"/>
    </row>
    <row r="1564" spans="3:4" s="278" customFormat="1" ht="12">
      <c r="C1564" s="293"/>
      <c r="D1564" s="282"/>
    </row>
    <row r="1565" spans="3:4" s="278" customFormat="1" ht="12">
      <c r="C1565" s="293"/>
      <c r="D1565" s="282"/>
    </row>
    <row r="1566" spans="3:4" s="278" customFormat="1" ht="12">
      <c r="C1566" s="293"/>
      <c r="D1566" s="282"/>
    </row>
    <row r="1567" spans="3:4" s="278" customFormat="1" ht="12">
      <c r="C1567" s="293"/>
      <c r="D1567" s="282"/>
    </row>
    <row r="1568" spans="3:4" s="278" customFormat="1" ht="12">
      <c r="C1568" s="293"/>
      <c r="D1568" s="282"/>
    </row>
    <row r="1569" spans="3:4" s="278" customFormat="1" ht="12">
      <c r="C1569" s="293"/>
      <c r="D1569" s="282"/>
    </row>
    <row r="1570" spans="3:4" s="278" customFormat="1" ht="12">
      <c r="C1570" s="293"/>
      <c r="D1570" s="282"/>
    </row>
    <row r="1571" spans="3:4" s="278" customFormat="1" ht="12">
      <c r="C1571" s="293"/>
      <c r="D1571" s="282"/>
    </row>
    <row r="1572" spans="3:4" s="278" customFormat="1" ht="12">
      <c r="C1572" s="293"/>
      <c r="D1572" s="282"/>
    </row>
    <row r="1573" spans="3:4" s="278" customFormat="1" ht="12">
      <c r="C1573" s="293"/>
      <c r="D1573" s="282"/>
    </row>
    <row r="1574" spans="3:4" s="278" customFormat="1" ht="12">
      <c r="C1574" s="293"/>
      <c r="D1574" s="282"/>
    </row>
    <row r="1575" spans="3:4" s="278" customFormat="1" ht="12">
      <c r="C1575" s="293"/>
      <c r="D1575" s="282"/>
    </row>
    <row r="1576" spans="3:4" s="278" customFormat="1" ht="12">
      <c r="C1576" s="293"/>
      <c r="D1576" s="282"/>
    </row>
    <row r="1577" spans="3:4" s="278" customFormat="1" ht="12">
      <c r="C1577" s="293"/>
      <c r="D1577" s="282"/>
    </row>
    <row r="1578" spans="3:4" s="278" customFormat="1" ht="12">
      <c r="C1578" s="293"/>
      <c r="D1578" s="282"/>
    </row>
    <row r="1579" spans="3:4" s="278" customFormat="1" ht="12">
      <c r="C1579" s="293"/>
      <c r="D1579" s="282"/>
    </row>
    <row r="1580" spans="3:4" s="278" customFormat="1" ht="12">
      <c r="C1580" s="293"/>
      <c r="D1580" s="282"/>
    </row>
    <row r="1581" spans="3:4" s="278" customFormat="1" ht="12">
      <c r="C1581" s="293"/>
      <c r="D1581" s="282"/>
    </row>
    <row r="1582" spans="3:4" s="278" customFormat="1" ht="12">
      <c r="C1582" s="293"/>
      <c r="D1582" s="282"/>
    </row>
    <row r="1583" spans="3:4" s="278" customFormat="1" ht="12">
      <c r="C1583" s="293"/>
      <c r="D1583" s="282"/>
    </row>
    <row r="1584" spans="3:4" s="278" customFormat="1" ht="12">
      <c r="C1584" s="293"/>
      <c r="D1584" s="282"/>
    </row>
    <row r="1585" spans="3:4" s="278" customFormat="1" ht="12">
      <c r="C1585" s="293"/>
      <c r="D1585" s="282"/>
    </row>
    <row r="1586" spans="3:4" s="278" customFormat="1" ht="12">
      <c r="C1586" s="293"/>
      <c r="D1586" s="282"/>
    </row>
    <row r="1587" spans="3:4" s="278" customFormat="1" ht="12">
      <c r="C1587" s="293"/>
      <c r="D1587" s="282"/>
    </row>
    <row r="1588" spans="3:4" s="278" customFormat="1" ht="12">
      <c r="C1588" s="293"/>
      <c r="D1588" s="282"/>
    </row>
    <row r="1589" spans="3:4" s="278" customFormat="1" ht="12">
      <c r="C1589" s="293"/>
      <c r="D1589" s="282"/>
    </row>
    <row r="1590" spans="3:4" s="278" customFormat="1" ht="12">
      <c r="C1590" s="293"/>
      <c r="D1590" s="282"/>
    </row>
    <row r="1591" spans="3:4" s="278" customFormat="1" ht="12">
      <c r="C1591" s="293"/>
      <c r="D1591" s="282"/>
    </row>
    <row r="1592" spans="3:4" s="278" customFormat="1" ht="12">
      <c r="C1592" s="293"/>
      <c r="D1592" s="282"/>
    </row>
    <row r="1593" spans="3:4" s="278" customFormat="1" ht="12">
      <c r="C1593" s="293"/>
      <c r="D1593" s="282"/>
    </row>
    <row r="1594" spans="3:4" s="278" customFormat="1" ht="12">
      <c r="C1594" s="293"/>
      <c r="D1594" s="282"/>
    </row>
    <row r="1595" spans="3:4" s="278" customFormat="1" ht="12">
      <c r="C1595" s="293"/>
      <c r="D1595" s="282"/>
    </row>
    <row r="1596" spans="3:4" s="278" customFormat="1" ht="12">
      <c r="C1596" s="293"/>
      <c r="D1596" s="282"/>
    </row>
    <row r="1597" spans="3:4" s="278" customFormat="1" ht="12">
      <c r="C1597" s="293"/>
      <c r="D1597" s="282"/>
    </row>
    <row r="1598" spans="3:4" s="278" customFormat="1" ht="12">
      <c r="C1598" s="293"/>
      <c r="D1598" s="282"/>
    </row>
    <row r="1599" spans="3:4" s="278" customFormat="1" ht="12">
      <c r="C1599" s="293"/>
      <c r="D1599" s="282"/>
    </row>
    <row r="1600" spans="3:4" s="278" customFormat="1" ht="12">
      <c r="C1600" s="293"/>
      <c r="D1600" s="282"/>
    </row>
    <row r="1601" spans="3:4" s="278" customFormat="1" ht="12">
      <c r="C1601" s="293"/>
      <c r="D1601" s="282"/>
    </row>
    <row r="1602" spans="3:4" s="278" customFormat="1" ht="12">
      <c r="C1602" s="293"/>
      <c r="D1602" s="282"/>
    </row>
    <row r="1603" spans="3:4" s="278" customFormat="1" ht="12">
      <c r="C1603" s="293"/>
      <c r="D1603" s="282"/>
    </row>
    <row r="1604" spans="3:4" s="278" customFormat="1" ht="12">
      <c r="C1604" s="293"/>
      <c r="D1604" s="282"/>
    </row>
    <row r="1605" spans="3:4" s="278" customFormat="1" ht="12">
      <c r="C1605" s="293"/>
      <c r="D1605" s="282"/>
    </row>
    <row r="1606" spans="3:4" s="278" customFormat="1" ht="12">
      <c r="C1606" s="293"/>
      <c r="D1606" s="282"/>
    </row>
    <row r="1607" spans="3:4" s="278" customFormat="1" ht="12">
      <c r="C1607" s="293"/>
      <c r="D1607" s="282"/>
    </row>
    <row r="1608" spans="3:4" s="278" customFormat="1" ht="12">
      <c r="C1608" s="293"/>
      <c r="D1608" s="282"/>
    </row>
    <row r="1609" spans="3:4" s="278" customFormat="1" ht="12">
      <c r="C1609" s="293"/>
      <c r="D1609" s="282"/>
    </row>
    <row r="1610" spans="3:4" s="278" customFormat="1" ht="12">
      <c r="C1610" s="293"/>
      <c r="D1610" s="282"/>
    </row>
    <row r="1611" spans="3:4" s="278" customFormat="1" ht="12">
      <c r="C1611" s="293"/>
      <c r="D1611" s="282"/>
    </row>
    <row r="1612" spans="3:4" s="278" customFormat="1" ht="12">
      <c r="C1612" s="293"/>
      <c r="D1612" s="282"/>
    </row>
    <row r="1613" spans="3:4" s="278" customFormat="1" ht="12">
      <c r="C1613" s="293"/>
      <c r="D1613" s="282"/>
    </row>
    <row r="1614" spans="3:4" s="278" customFormat="1" ht="12">
      <c r="C1614" s="293"/>
      <c r="D1614" s="282"/>
    </row>
    <row r="1615" spans="3:4" s="278" customFormat="1" ht="12">
      <c r="C1615" s="293"/>
      <c r="D1615" s="282"/>
    </row>
    <row r="1616" spans="3:4" s="278" customFormat="1" ht="12">
      <c r="C1616" s="293"/>
      <c r="D1616" s="282"/>
    </row>
    <row r="1617" spans="3:4" s="278" customFormat="1" ht="12">
      <c r="C1617" s="293"/>
      <c r="D1617" s="282"/>
    </row>
    <row r="1618" spans="3:4" s="278" customFormat="1" ht="12">
      <c r="C1618" s="293"/>
      <c r="D1618" s="282"/>
    </row>
    <row r="1619" spans="3:4" s="278" customFormat="1" ht="12">
      <c r="C1619" s="293"/>
      <c r="D1619" s="282"/>
    </row>
    <row r="1620" spans="3:4" s="278" customFormat="1" ht="12">
      <c r="C1620" s="293"/>
      <c r="D1620" s="282"/>
    </row>
    <row r="1621" spans="3:4" s="278" customFormat="1" ht="12">
      <c r="C1621" s="293"/>
      <c r="D1621" s="282"/>
    </row>
    <row r="1622" spans="3:4" s="278" customFormat="1" ht="12">
      <c r="C1622" s="293"/>
      <c r="D1622" s="282"/>
    </row>
    <row r="1623" spans="3:4" s="278" customFormat="1" ht="12">
      <c r="C1623" s="293"/>
      <c r="D1623" s="282"/>
    </row>
    <row r="1624" spans="3:4" s="278" customFormat="1" ht="12">
      <c r="C1624" s="293"/>
      <c r="D1624" s="282"/>
    </row>
    <row r="1625" spans="3:4" s="278" customFormat="1" ht="12">
      <c r="C1625" s="293"/>
      <c r="D1625" s="282"/>
    </row>
    <row r="1626" spans="3:4" s="278" customFormat="1" ht="12">
      <c r="C1626" s="293"/>
      <c r="D1626" s="282"/>
    </row>
    <row r="1627" spans="3:4" s="278" customFormat="1" ht="12">
      <c r="C1627" s="293"/>
      <c r="D1627" s="282"/>
    </row>
    <row r="1628" spans="3:4" s="278" customFormat="1" ht="12">
      <c r="C1628" s="293"/>
      <c r="D1628" s="282"/>
    </row>
    <row r="1629" spans="3:4" s="278" customFormat="1" ht="12">
      <c r="C1629" s="293"/>
      <c r="D1629" s="282"/>
    </row>
    <row r="1630" spans="3:4" s="278" customFormat="1" ht="12">
      <c r="C1630" s="293"/>
      <c r="D1630" s="282"/>
    </row>
    <row r="1631" spans="3:4" s="278" customFormat="1" ht="12">
      <c r="C1631" s="293"/>
      <c r="D1631" s="282"/>
    </row>
    <row r="1632" spans="3:4" s="278" customFormat="1" ht="12">
      <c r="C1632" s="293"/>
      <c r="D1632" s="282"/>
    </row>
    <row r="1633" spans="3:4" s="278" customFormat="1" ht="12">
      <c r="C1633" s="293"/>
      <c r="D1633" s="282"/>
    </row>
    <row r="1634" spans="3:4" s="278" customFormat="1" ht="12">
      <c r="C1634" s="293"/>
      <c r="D1634" s="282"/>
    </row>
    <row r="1635" spans="3:4" s="278" customFormat="1" ht="12">
      <c r="C1635" s="293"/>
      <c r="D1635" s="282"/>
    </row>
    <row r="1636" spans="3:4" s="278" customFormat="1" ht="12">
      <c r="C1636" s="293"/>
      <c r="D1636" s="282"/>
    </row>
    <row r="1637" spans="3:4" s="278" customFormat="1" ht="12">
      <c r="C1637" s="293"/>
      <c r="D1637" s="282"/>
    </row>
    <row r="1638" spans="3:4" s="278" customFormat="1" ht="12">
      <c r="C1638" s="293"/>
      <c r="D1638" s="282"/>
    </row>
    <row r="1639" spans="3:4" s="278" customFormat="1" ht="12">
      <c r="C1639" s="293"/>
      <c r="D1639" s="282"/>
    </row>
    <row r="1640" spans="3:4" s="278" customFormat="1" ht="12">
      <c r="C1640" s="293"/>
      <c r="D1640" s="282"/>
    </row>
    <row r="1641" spans="3:4" s="278" customFormat="1" ht="12">
      <c r="C1641" s="293"/>
      <c r="D1641" s="282"/>
    </row>
    <row r="1642" spans="3:4" s="278" customFormat="1" ht="12">
      <c r="C1642" s="293"/>
      <c r="D1642" s="282"/>
    </row>
    <row r="1643" spans="3:4" s="278" customFormat="1" ht="12">
      <c r="C1643" s="293"/>
      <c r="D1643" s="282"/>
    </row>
    <row r="1644" spans="3:4" s="278" customFormat="1" ht="12">
      <c r="C1644" s="293"/>
      <c r="D1644" s="282"/>
    </row>
    <row r="1645" spans="3:4" s="278" customFormat="1" ht="12">
      <c r="C1645" s="293"/>
      <c r="D1645" s="282"/>
    </row>
    <row r="1646" spans="3:4" s="278" customFormat="1" ht="12">
      <c r="C1646" s="293"/>
      <c r="D1646" s="282"/>
    </row>
    <row r="1647" spans="3:4" s="278" customFormat="1" ht="12">
      <c r="C1647" s="293"/>
      <c r="D1647" s="282"/>
    </row>
    <row r="1648" spans="3:4" s="278" customFormat="1" ht="12">
      <c r="C1648" s="293"/>
      <c r="D1648" s="282"/>
    </row>
    <row r="1649" spans="3:4" s="278" customFormat="1" ht="12">
      <c r="C1649" s="293"/>
      <c r="D1649" s="282"/>
    </row>
    <row r="1650" spans="3:4" s="278" customFormat="1" ht="12">
      <c r="C1650" s="293"/>
      <c r="D1650" s="282"/>
    </row>
    <row r="1651" spans="3:4" s="278" customFormat="1" ht="12">
      <c r="C1651" s="293"/>
      <c r="D1651" s="282"/>
    </row>
    <row r="1652" spans="3:4" s="278" customFormat="1" ht="12">
      <c r="C1652" s="293"/>
      <c r="D1652" s="282"/>
    </row>
    <row r="1653" spans="3:4" s="278" customFormat="1" ht="12">
      <c r="C1653" s="293"/>
      <c r="D1653" s="282"/>
    </row>
    <row r="1654" spans="3:4" s="278" customFormat="1" ht="12">
      <c r="C1654" s="293"/>
      <c r="D1654" s="282"/>
    </row>
    <row r="1655" spans="3:4" s="278" customFormat="1" ht="12">
      <c r="C1655" s="293"/>
      <c r="D1655" s="282"/>
    </row>
    <row r="1656" spans="3:4" s="278" customFormat="1" ht="12">
      <c r="C1656" s="293"/>
      <c r="D1656" s="282"/>
    </row>
    <row r="1657" spans="3:4" s="278" customFormat="1" ht="12">
      <c r="C1657" s="293"/>
      <c r="D1657" s="282"/>
    </row>
    <row r="1658" spans="3:4" s="278" customFormat="1" ht="12">
      <c r="C1658" s="293"/>
      <c r="D1658" s="282"/>
    </row>
    <row r="1659" spans="3:4" s="278" customFormat="1" ht="12">
      <c r="C1659" s="293"/>
      <c r="D1659" s="282"/>
    </row>
    <row r="1660" spans="3:4" s="278" customFormat="1" ht="12">
      <c r="C1660" s="293"/>
      <c r="D1660" s="282"/>
    </row>
    <row r="1661" spans="3:4" s="278" customFormat="1" ht="12">
      <c r="C1661" s="293"/>
      <c r="D1661" s="282"/>
    </row>
    <row r="1662" spans="3:4" s="278" customFormat="1" ht="12">
      <c r="C1662" s="293"/>
      <c r="D1662" s="282"/>
    </row>
    <row r="1663" spans="3:4" s="278" customFormat="1" ht="12">
      <c r="C1663" s="293"/>
      <c r="D1663" s="282"/>
    </row>
    <row r="1664" spans="3:4" s="278" customFormat="1" ht="12">
      <c r="C1664" s="293"/>
      <c r="D1664" s="282"/>
    </row>
    <row r="1665" spans="3:4" s="278" customFormat="1" ht="12">
      <c r="C1665" s="293"/>
      <c r="D1665" s="282"/>
    </row>
    <row r="1666" spans="3:4" s="278" customFormat="1" ht="12">
      <c r="C1666" s="293"/>
      <c r="D1666" s="282"/>
    </row>
    <row r="1667" spans="3:4" s="278" customFormat="1" ht="12">
      <c r="C1667" s="293"/>
      <c r="D1667" s="282"/>
    </row>
    <row r="1668" spans="3:4" s="278" customFormat="1" ht="12">
      <c r="C1668" s="293"/>
      <c r="D1668" s="282"/>
    </row>
    <row r="1669" spans="3:4" s="278" customFormat="1" ht="12">
      <c r="C1669" s="293"/>
      <c r="D1669" s="282"/>
    </row>
    <row r="1670" spans="3:4" s="278" customFormat="1" ht="12">
      <c r="C1670" s="293"/>
      <c r="D1670" s="282"/>
    </row>
    <row r="1671" spans="3:4" s="278" customFormat="1" ht="12">
      <c r="C1671" s="293"/>
      <c r="D1671" s="282"/>
    </row>
    <row r="1672" spans="3:4" s="278" customFormat="1" ht="12">
      <c r="C1672" s="293"/>
      <c r="D1672" s="282"/>
    </row>
    <row r="1673" spans="3:4" s="278" customFormat="1" ht="12">
      <c r="C1673" s="293"/>
      <c r="D1673" s="282"/>
    </row>
    <row r="1674" spans="3:4" s="278" customFormat="1" ht="12">
      <c r="C1674" s="293"/>
      <c r="D1674" s="282"/>
    </row>
    <row r="1675" spans="3:4" s="278" customFormat="1" ht="12">
      <c r="C1675" s="293"/>
      <c r="D1675" s="282"/>
    </row>
    <row r="1676" spans="3:4" s="278" customFormat="1" ht="12">
      <c r="C1676" s="293"/>
      <c r="D1676" s="282"/>
    </row>
    <row r="1677" spans="3:4" s="278" customFormat="1" ht="12">
      <c r="C1677" s="293"/>
      <c r="D1677" s="282"/>
    </row>
    <row r="1678" spans="3:4" s="278" customFormat="1" ht="12">
      <c r="C1678" s="293"/>
      <c r="D1678" s="282"/>
    </row>
    <row r="1679" spans="3:4" s="278" customFormat="1" ht="12">
      <c r="C1679" s="293"/>
      <c r="D1679" s="282"/>
    </row>
    <row r="1680" spans="3:4" s="278" customFormat="1" ht="12">
      <c r="C1680" s="293"/>
      <c r="D1680" s="282"/>
    </row>
    <row r="1681" spans="3:4" s="278" customFormat="1" ht="12">
      <c r="C1681" s="293"/>
      <c r="D1681" s="282"/>
    </row>
    <row r="1682" spans="3:4" s="278" customFormat="1" ht="12">
      <c r="C1682" s="293"/>
      <c r="D1682" s="282"/>
    </row>
    <row r="1683" spans="3:4" s="278" customFormat="1" ht="12">
      <c r="C1683" s="293"/>
      <c r="D1683" s="282"/>
    </row>
    <row r="1684" spans="3:4" s="278" customFormat="1" ht="12">
      <c r="C1684" s="293"/>
      <c r="D1684" s="282"/>
    </row>
    <row r="1685" spans="3:4" s="278" customFormat="1" ht="12">
      <c r="C1685" s="293"/>
      <c r="D1685" s="282"/>
    </row>
    <row r="1686" spans="3:4" s="278" customFormat="1" ht="12">
      <c r="C1686" s="293"/>
      <c r="D1686" s="282"/>
    </row>
    <row r="1687" spans="3:4" s="278" customFormat="1" ht="12">
      <c r="C1687" s="293"/>
      <c r="D1687" s="282"/>
    </row>
    <row r="1688" spans="3:4" s="278" customFormat="1" ht="12">
      <c r="C1688" s="293"/>
      <c r="D1688" s="282"/>
    </row>
    <row r="1689" spans="3:4" s="278" customFormat="1" ht="12">
      <c r="C1689" s="293"/>
      <c r="D1689" s="282"/>
    </row>
    <row r="1690" spans="3:4" s="278" customFormat="1" ht="12">
      <c r="C1690" s="293"/>
      <c r="D1690" s="282"/>
    </row>
    <row r="1691" spans="3:4" s="278" customFormat="1" ht="12">
      <c r="C1691" s="293"/>
      <c r="D1691" s="282"/>
    </row>
    <row r="1692" spans="3:4" s="278" customFormat="1" ht="12">
      <c r="C1692" s="293"/>
      <c r="D1692" s="282"/>
    </row>
    <row r="1693" spans="3:4" s="278" customFormat="1" ht="12">
      <c r="C1693" s="293"/>
      <c r="D1693" s="282"/>
    </row>
    <row r="1694" spans="3:4" s="278" customFormat="1" ht="12">
      <c r="C1694" s="293"/>
      <c r="D1694" s="282"/>
    </row>
    <row r="1695" spans="3:4" s="278" customFormat="1" ht="12">
      <c r="C1695" s="293"/>
      <c r="D1695" s="282"/>
    </row>
    <row r="1696" spans="3:4" s="278" customFormat="1" ht="12">
      <c r="C1696" s="293"/>
      <c r="D1696" s="282"/>
    </row>
    <row r="1697" spans="3:4" s="278" customFormat="1" ht="12">
      <c r="C1697" s="293"/>
      <c r="D1697" s="282"/>
    </row>
    <row r="1698" spans="3:4" s="278" customFormat="1" ht="12">
      <c r="C1698" s="293"/>
      <c r="D1698" s="282"/>
    </row>
    <row r="1699" spans="3:4" s="278" customFormat="1" ht="12">
      <c r="C1699" s="293"/>
      <c r="D1699" s="282"/>
    </row>
    <row r="1700" spans="3:4" s="278" customFormat="1" ht="12">
      <c r="C1700" s="293"/>
      <c r="D1700" s="282"/>
    </row>
    <row r="1701" spans="3:4" s="278" customFormat="1" ht="12">
      <c r="C1701" s="293"/>
      <c r="D1701" s="282"/>
    </row>
    <row r="1702" spans="3:4" s="278" customFormat="1" ht="12">
      <c r="C1702" s="293"/>
      <c r="D1702" s="282"/>
    </row>
    <row r="1703" spans="3:4" s="278" customFormat="1" ht="12">
      <c r="C1703" s="293"/>
      <c r="D1703" s="282"/>
    </row>
    <row r="1704" spans="3:4" s="278" customFormat="1" ht="12">
      <c r="C1704" s="293"/>
      <c r="D1704" s="282"/>
    </row>
    <row r="1705" spans="3:4" s="278" customFormat="1" ht="12">
      <c r="C1705" s="293"/>
      <c r="D1705" s="282"/>
    </row>
    <row r="1706" spans="3:4" s="278" customFormat="1" ht="12">
      <c r="C1706" s="293"/>
      <c r="D1706" s="282"/>
    </row>
    <row r="1707" spans="3:4" s="278" customFormat="1" ht="12">
      <c r="C1707" s="293"/>
      <c r="D1707" s="282"/>
    </row>
    <row r="1708" spans="3:4" s="278" customFormat="1" ht="12">
      <c r="C1708" s="293"/>
      <c r="D1708" s="282"/>
    </row>
    <row r="1709" spans="3:4" s="278" customFormat="1" ht="12">
      <c r="C1709" s="293"/>
      <c r="D1709" s="282"/>
    </row>
    <row r="1710" spans="3:4" s="278" customFormat="1" ht="12">
      <c r="C1710" s="293"/>
      <c r="D1710" s="282"/>
    </row>
    <row r="1711" spans="3:4" s="278" customFormat="1" ht="12">
      <c r="C1711" s="293"/>
      <c r="D1711" s="282"/>
    </row>
    <row r="1712" spans="3:4" s="278" customFormat="1" ht="12">
      <c r="C1712" s="293"/>
      <c r="D1712" s="282"/>
    </row>
    <row r="1713" spans="3:4" s="278" customFormat="1" ht="12">
      <c r="C1713" s="293"/>
      <c r="D1713" s="282"/>
    </row>
    <row r="1714" spans="3:4" s="278" customFormat="1" ht="12">
      <c r="C1714" s="293"/>
      <c r="D1714" s="282"/>
    </row>
    <row r="1715" spans="3:4" s="278" customFormat="1" ht="12">
      <c r="C1715" s="293"/>
      <c r="D1715" s="282"/>
    </row>
    <row r="1716" spans="3:4" s="278" customFormat="1" ht="12">
      <c r="C1716" s="293"/>
      <c r="D1716" s="282"/>
    </row>
    <row r="1717" spans="3:4" s="278" customFormat="1" ht="12">
      <c r="C1717" s="293"/>
      <c r="D1717" s="282"/>
    </row>
    <row r="1718" spans="3:4" s="278" customFormat="1" ht="12">
      <c r="C1718" s="293"/>
      <c r="D1718" s="282"/>
    </row>
    <row r="1719" spans="3:4" s="278" customFormat="1" ht="12">
      <c r="C1719" s="293"/>
      <c r="D1719" s="282"/>
    </row>
    <row r="1720" spans="3:4" s="278" customFormat="1" ht="12">
      <c r="C1720" s="293"/>
      <c r="D1720" s="282"/>
    </row>
    <row r="1721" spans="3:4" s="278" customFormat="1" ht="12">
      <c r="C1721" s="293"/>
      <c r="D1721" s="282"/>
    </row>
    <row r="1722" spans="3:4" s="278" customFormat="1" ht="12">
      <c r="C1722" s="293"/>
      <c r="D1722" s="282"/>
    </row>
    <row r="1723" spans="3:4" s="278" customFormat="1" ht="12">
      <c r="C1723" s="293"/>
      <c r="D1723" s="282"/>
    </row>
    <row r="1724" spans="3:4" s="278" customFormat="1" ht="12">
      <c r="C1724" s="293"/>
      <c r="D1724" s="282"/>
    </row>
    <row r="1725" spans="3:4" s="278" customFormat="1" ht="12">
      <c r="C1725" s="293"/>
      <c r="D1725" s="282"/>
    </row>
    <row r="1726" spans="3:4" s="278" customFormat="1" ht="12">
      <c r="C1726" s="293"/>
      <c r="D1726" s="282"/>
    </row>
    <row r="1727" spans="3:4" s="278" customFormat="1" ht="12">
      <c r="C1727" s="293"/>
      <c r="D1727" s="282"/>
    </row>
    <row r="1728" spans="3:4" s="278" customFormat="1" ht="12">
      <c r="C1728" s="293"/>
      <c r="D1728" s="282"/>
    </row>
    <row r="1729" spans="3:4" s="278" customFormat="1" ht="12">
      <c r="C1729" s="293"/>
      <c r="D1729" s="282"/>
    </row>
    <row r="1730" spans="3:4" s="278" customFormat="1" ht="12">
      <c r="C1730" s="293"/>
      <c r="D1730" s="282"/>
    </row>
    <row r="1731" spans="3:4" s="278" customFormat="1" ht="12">
      <c r="C1731" s="293"/>
      <c r="D1731" s="282"/>
    </row>
    <row r="1732" spans="3:4" s="278" customFormat="1" ht="12">
      <c r="C1732" s="293"/>
      <c r="D1732" s="282"/>
    </row>
    <row r="1733" spans="3:4" s="278" customFormat="1" ht="12">
      <c r="C1733" s="293"/>
      <c r="D1733" s="282"/>
    </row>
    <row r="1734" spans="3:4" s="278" customFormat="1" ht="12">
      <c r="C1734" s="293"/>
      <c r="D1734" s="282"/>
    </row>
    <row r="1735" spans="3:4" s="278" customFormat="1" ht="12">
      <c r="C1735" s="293"/>
      <c r="D1735" s="282"/>
    </row>
    <row r="1736" spans="3:4" s="278" customFormat="1" ht="12">
      <c r="C1736" s="293"/>
      <c r="D1736" s="282"/>
    </row>
    <row r="1737" spans="3:4" s="278" customFormat="1" ht="12">
      <c r="C1737" s="293"/>
      <c r="D1737" s="282"/>
    </row>
    <row r="1738" spans="3:4" s="278" customFormat="1" ht="12">
      <c r="C1738" s="293"/>
      <c r="D1738" s="282"/>
    </row>
    <row r="1739" spans="3:4" s="278" customFormat="1" ht="12">
      <c r="C1739" s="293"/>
      <c r="D1739" s="282"/>
    </row>
    <row r="1740" spans="3:4" s="278" customFormat="1" ht="12">
      <c r="C1740" s="293"/>
      <c r="D1740" s="282"/>
    </row>
    <row r="1741" spans="3:4" s="278" customFormat="1" ht="12">
      <c r="C1741" s="293"/>
      <c r="D1741" s="282"/>
    </row>
    <row r="1742" spans="3:4" s="278" customFormat="1" ht="12">
      <c r="C1742" s="293"/>
      <c r="D1742" s="282"/>
    </row>
    <row r="1743" spans="3:4" s="278" customFormat="1" ht="12">
      <c r="C1743" s="293"/>
      <c r="D1743" s="282"/>
    </row>
    <row r="1744" spans="3:4" s="278" customFormat="1" ht="12">
      <c r="C1744" s="293"/>
      <c r="D1744" s="282"/>
    </row>
    <row r="1745" spans="3:4" s="278" customFormat="1" ht="12">
      <c r="C1745" s="293"/>
      <c r="D1745" s="282"/>
    </row>
    <row r="1746" spans="3:4" s="278" customFormat="1" ht="12">
      <c r="C1746" s="293"/>
      <c r="D1746" s="282"/>
    </row>
    <row r="1747" spans="3:4" s="278" customFormat="1" ht="12">
      <c r="C1747" s="293"/>
      <c r="D1747" s="282"/>
    </row>
    <row r="1748" spans="3:4" s="278" customFormat="1" ht="12">
      <c r="C1748" s="293"/>
      <c r="D1748" s="282"/>
    </row>
    <row r="1749" spans="3:4" s="278" customFormat="1" ht="12">
      <c r="C1749" s="293"/>
      <c r="D1749" s="282"/>
    </row>
    <row r="1750" spans="3:4" s="278" customFormat="1" ht="12">
      <c r="C1750" s="293"/>
      <c r="D1750" s="282"/>
    </row>
    <row r="1751" spans="3:4" s="278" customFormat="1" ht="12">
      <c r="C1751" s="293"/>
      <c r="D1751" s="282"/>
    </row>
    <row r="1752" spans="3:4" s="278" customFormat="1" ht="12">
      <c r="C1752" s="293"/>
      <c r="D1752" s="282"/>
    </row>
    <row r="1753" spans="3:4" s="278" customFormat="1" ht="12">
      <c r="C1753" s="293"/>
      <c r="D1753" s="282"/>
    </row>
    <row r="1754" spans="3:4" s="278" customFormat="1" ht="12">
      <c r="C1754" s="293"/>
      <c r="D1754" s="282"/>
    </row>
    <row r="1755" spans="3:4" s="278" customFormat="1" ht="12">
      <c r="C1755" s="293"/>
      <c r="D1755" s="282"/>
    </row>
    <row r="1756" spans="3:4" s="278" customFormat="1" ht="12">
      <c r="C1756" s="293"/>
      <c r="D1756" s="282"/>
    </row>
    <row r="1757" spans="3:4" s="278" customFormat="1" ht="12">
      <c r="C1757" s="293"/>
      <c r="D1757" s="282"/>
    </row>
    <row r="1758" spans="3:4" s="278" customFormat="1" ht="12">
      <c r="C1758" s="293"/>
      <c r="D1758" s="282"/>
    </row>
    <row r="1759" spans="3:4" s="278" customFormat="1" ht="12">
      <c r="C1759" s="293"/>
      <c r="D1759" s="282"/>
    </row>
    <row r="1760" spans="3:4" s="278" customFormat="1" ht="12">
      <c r="C1760" s="293"/>
      <c r="D1760" s="282"/>
    </row>
    <row r="1761" spans="3:4" s="278" customFormat="1" ht="12">
      <c r="C1761" s="293"/>
      <c r="D1761" s="282"/>
    </row>
    <row r="1762" spans="3:4" s="278" customFormat="1" ht="12">
      <c r="C1762" s="293"/>
      <c r="D1762" s="282"/>
    </row>
    <row r="1763" spans="3:4" s="278" customFormat="1" ht="12">
      <c r="C1763" s="293"/>
      <c r="D1763" s="282"/>
    </row>
    <row r="1764" spans="3:4" s="278" customFormat="1" ht="12">
      <c r="C1764" s="293"/>
      <c r="D1764" s="282"/>
    </row>
    <row r="1765" spans="3:4" s="278" customFormat="1" ht="12">
      <c r="C1765" s="293"/>
      <c r="D1765" s="282"/>
    </row>
    <row r="1766" spans="3:4" s="278" customFormat="1" ht="12">
      <c r="C1766" s="293"/>
      <c r="D1766" s="282"/>
    </row>
    <row r="1767" spans="3:4" s="278" customFormat="1" ht="12">
      <c r="C1767" s="293"/>
      <c r="D1767" s="282"/>
    </row>
    <row r="1768" spans="3:4" s="278" customFormat="1" ht="12">
      <c r="C1768" s="293"/>
      <c r="D1768" s="282"/>
    </row>
    <row r="1769" spans="3:4" s="278" customFormat="1" ht="12">
      <c r="C1769" s="293"/>
      <c r="D1769" s="282"/>
    </row>
    <row r="1770" spans="3:4" s="278" customFormat="1" ht="12">
      <c r="C1770" s="293"/>
      <c r="D1770" s="282"/>
    </row>
    <row r="1771" spans="3:4" s="278" customFormat="1" ht="12">
      <c r="C1771" s="293"/>
      <c r="D1771" s="282"/>
    </row>
    <row r="1772" spans="3:4" s="278" customFormat="1" ht="12">
      <c r="C1772" s="293"/>
      <c r="D1772" s="282"/>
    </row>
    <row r="1773" spans="3:4" s="278" customFormat="1" ht="12">
      <c r="C1773" s="293"/>
      <c r="D1773" s="282"/>
    </row>
    <row r="1774" spans="3:4" s="278" customFormat="1" ht="12">
      <c r="C1774" s="293"/>
      <c r="D1774" s="282"/>
    </row>
    <row r="1775" spans="3:4" s="278" customFormat="1" ht="12">
      <c r="C1775" s="293"/>
      <c r="D1775" s="282"/>
    </row>
    <row r="1776" spans="3:4" s="278" customFormat="1" ht="12">
      <c r="C1776" s="293"/>
      <c r="D1776" s="282"/>
    </row>
    <row r="1777" spans="3:4" s="278" customFormat="1" ht="12">
      <c r="C1777" s="293"/>
      <c r="D1777" s="282"/>
    </row>
    <row r="1778" spans="3:4" s="278" customFormat="1" ht="12">
      <c r="C1778" s="293"/>
      <c r="D1778" s="282"/>
    </row>
    <row r="1779" spans="3:4" s="278" customFormat="1" ht="12">
      <c r="C1779" s="293"/>
      <c r="D1779" s="282"/>
    </row>
    <row r="1780" spans="3:4" s="278" customFormat="1" ht="12">
      <c r="C1780" s="293"/>
      <c r="D1780" s="282"/>
    </row>
    <row r="1781" spans="3:4" s="278" customFormat="1" ht="12">
      <c r="C1781" s="293"/>
      <c r="D1781" s="282"/>
    </row>
    <row r="1782" spans="3:4" s="278" customFormat="1" ht="12">
      <c r="C1782" s="293"/>
      <c r="D1782" s="282"/>
    </row>
    <row r="1783" spans="3:4" s="278" customFormat="1" ht="12">
      <c r="C1783" s="293"/>
      <c r="D1783" s="282"/>
    </row>
    <row r="1784" spans="3:4" s="278" customFormat="1" ht="12">
      <c r="C1784" s="293"/>
      <c r="D1784" s="282"/>
    </row>
    <row r="1785" spans="3:4" s="278" customFormat="1" ht="12">
      <c r="C1785" s="293"/>
      <c r="D1785" s="282"/>
    </row>
    <row r="1786" spans="3:4" s="278" customFormat="1" ht="12">
      <c r="C1786" s="293"/>
      <c r="D1786" s="282"/>
    </row>
    <row r="1787" spans="3:4" s="278" customFormat="1" ht="12">
      <c r="C1787" s="293"/>
      <c r="D1787" s="282"/>
    </row>
    <row r="1788" spans="3:4" s="278" customFormat="1" ht="12">
      <c r="C1788" s="293"/>
      <c r="D1788" s="282"/>
    </row>
    <row r="1789" spans="3:4" s="278" customFormat="1" ht="12">
      <c r="C1789" s="293"/>
      <c r="D1789" s="282"/>
    </row>
    <row r="1790" spans="3:4" s="278" customFormat="1" ht="12">
      <c r="C1790" s="293"/>
      <c r="D1790" s="282"/>
    </row>
    <row r="1791" spans="3:4" s="278" customFormat="1" ht="12">
      <c r="C1791" s="293"/>
      <c r="D1791" s="282"/>
    </row>
    <row r="1792" spans="3:4" s="278" customFormat="1" ht="12">
      <c r="C1792" s="293"/>
      <c r="D1792" s="282"/>
    </row>
    <row r="1793" spans="3:4" s="278" customFormat="1" ht="12">
      <c r="C1793" s="293"/>
      <c r="D1793" s="282"/>
    </row>
    <row r="1794" spans="3:4" s="278" customFormat="1" ht="12">
      <c r="C1794" s="293"/>
      <c r="D1794" s="282"/>
    </row>
    <row r="1795" spans="3:4" s="278" customFormat="1" ht="12">
      <c r="C1795" s="293"/>
      <c r="D1795" s="282"/>
    </row>
    <row r="1796" spans="3:4" s="278" customFormat="1" ht="12">
      <c r="C1796" s="293"/>
      <c r="D1796" s="282"/>
    </row>
    <row r="1797" spans="3:4" s="278" customFormat="1" ht="12">
      <c r="C1797" s="293"/>
      <c r="D1797" s="282"/>
    </row>
    <row r="1798" spans="3:4" s="278" customFormat="1" ht="12">
      <c r="C1798" s="293"/>
      <c r="D1798" s="282"/>
    </row>
    <row r="1799" spans="3:4" s="278" customFormat="1" ht="12">
      <c r="C1799" s="293"/>
      <c r="D1799" s="282"/>
    </row>
    <row r="1800" spans="3:4" s="278" customFormat="1" ht="12">
      <c r="C1800" s="293"/>
      <c r="D1800" s="282"/>
    </row>
    <row r="1801" spans="3:4" s="278" customFormat="1" ht="12">
      <c r="C1801" s="293"/>
      <c r="D1801" s="282"/>
    </row>
    <row r="1802" spans="3:4" s="278" customFormat="1" ht="12">
      <c r="C1802" s="293"/>
      <c r="D1802" s="282"/>
    </row>
    <row r="1803" spans="3:4" s="278" customFormat="1" ht="12">
      <c r="C1803" s="293"/>
      <c r="D1803" s="282"/>
    </row>
    <row r="1804" spans="3:4" s="278" customFormat="1" ht="12">
      <c r="C1804" s="293"/>
      <c r="D1804" s="282"/>
    </row>
    <row r="1805" spans="3:4" s="278" customFormat="1" ht="12">
      <c r="C1805" s="293"/>
      <c r="D1805" s="282"/>
    </row>
    <row r="1806" spans="3:4" s="278" customFormat="1" ht="12">
      <c r="C1806" s="293"/>
      <c r="D1806" s="282"/>
    </row>
    <row r="1807" spans="3:4" s="278" customFormat="1" ht="12">
      <c r="C1807" s="293"/>
      <c r="D1807" s="282"/>
    </row>
    <row r="1808" spans="3:4" s="278" customFormat="1" ht="12">
      <c r="C1808" s="293"/>
      <c r="D1808" s="282"/>
    </row>
    <row r="1809" spans="3:4" s="278" customFormat="1" ht="12">
      <c r="C1809" s="293"/>
      <c r="D1809" s="282"/>
    </row>
    <row r="1810" spans="3:4" s="278" customFormat="1" ht="12">
      <c r="C1810" s="293"/>
      <c r="D1810" s="282"/>
    </row>
    <row r="1811" spans="3:4" s="278" customFormat="1" ht="12">
      <c r="C1811" s="293"/>
      <c r="D1811" s="282"/>
    </row>
    <row r="1812" spans="3:4" s="278" customFormat="1" ht="12">
      <c r="C1812" s="293"/>
      <c r="D1812" s="282"/>
    </row>
    <row r="1813" spans="3:4" s="278" customFormat="1" ht="12">
      <c r="C1813" s="293"/>
      <c r="D1813" s="282"/>
    </row>
    <row r="1814" spans="3:4" s="278" customFormat="1" ht="12">
      <c r="C1814" s="293"/>
      <c r="D1814" s="282"/>
    </row>
    <row r="1815" spans="3:4" s="278" customFormat="1" ht="12">
      <c r="C1815" s="293"/>
      <c r="D1815" s="282"/>
    </row>
    <row r="1816" spans="3:4" s="278" customFormat="1" ht="12">
      <c r="C1816" s="293"/>
      <c r="D1816" s="282"/>
    </row>
    <row r="1817" spans="3:4" s="278" customFormat="1" ht="12">
      <c r="C1817" s="293"/>
      <c r="D1817" s="282"/>
    </row>
    <row r="1818" spans="3:4" s="278" customFormat="1" ht="12">
      <c r="C1818" s="293"/>
      <c r="D1818" s="282"/>
    </row>
    <row r="1819" spans="3:4" s="278" customFormat="1" ht="12">
      <c r="C1819" s="293"/>
      <c r="D1819" s="282"/>
    </row>
    <row r="1820" spans="3:4" s="278" customFormat="1" ht="12">
      <c r="C1820" s="293"/>
      <c r="D1820" s="282"/>
    </row>
    <row r="1821" spans="3:4" s="278" customFormat="1" ht="12">
      <c r="C1821" s="293"/>
      <c r="D1821" s="282"/>
    </row>
    <row r="1822" spans="3:4" s="278" customFormat="1" ht="12">
      <c r="C1822" s="293"/>
      <c r="D1822" s="282"/>
    </row>
    <row r="1823" spans="3:4" s="278" customFormat="1" ht="12">
      <c r="C1823" s="293"/>
      <c r="D1823" s="282"/>
    </row>
    <row r="1824" spans="3:4" s="278" customFormat="1" ht="12">
      <c r="C1824" s="293"/>
      <c r="D1824" s="282"/>
    </row>
    <row r="1825" spans="3:4" s="278" customFormat="1" ht="12">
      <c r="C1825" s="293"/>
      <c r="D1825" s="282"/>
    </row>
    <row r="1826" spans="3:4" s="278" customFormat="1" ht="12">
      <c r="C1826" s="293"/>
      <c r="D1826" s="282"/>
    </row>
    <row r="1827" spans="3:4" s="278" customFormat="1" ht="12">
      <c r="C1827" s="293"/>
      <c r="D1827" s="282"/>
    </row>
    <row r="1828" spans="3:4" s="278" customFormat="1" ht="12">
      <c r="C1828" s="293"/>
      <c r="D1828" s="282"/>
    </row>
    <row r="1829" spans="3:4" s="278" customFormat="1" ht="12">
      <c r="C1829" s="293"/>
      <c r="D1829" s="282"/>
    </row>
    <row r="1830" spans="3:4" s="278" customFormat="1" ht="12">
      <c r="C1830" s="293"/>
      <c r="D1830" s="282"/>
    </row>
    <row r="1831" spans="3:4" s="278" customFormat="1" ht="12">
      <c r="C1831" s="293"/>
      <c r="D1831" s="282"/>
    </row>
    <row r="1832" spans="3:4" s="278" customFormat="1" ht="12">
      <c r="C1832" s="293"/>
      <c r="D1832" s="282"/>
    </row>
    <row r="1833" spans="3:4" s="278" customFormat="1" ht="12">
      <c r="C1833" s="293"/>
      <c r="D1833" s="282"/>
    </row>
    <row r="1834" spans="3:4" s="278" customFormat="1" ht="12">
      <c r="C1834" s="293"/>
      <c r="D1834" s="282"/>
    </row>
    <row r="1835" spans="3:4" s="278" customFormat="1" ht="12">
      <c r="C1835" s="293"/>
      <c r="D1835" s="282"/>
    </row>
    <row r="1836" spans="3:4" s="278" customFormat="1" ht="12">
      <c r="C1836" s="293"/>
      <c r="D1836" s="282"/>
    </row>
    <row r="1837" spans="3:4" s="278" customFormat="1" ht="12">
      <c r="C1837" s="293"/>
      <c r="D1837" s="282"/>
    </row>
    <row r="1838" spans="3:4" s="278" customFormat="1" ht="12">
      <c r="C1838" s="293"/>
      <c r="D1838" s="282"/>
    </row>
    <row r="1839" spans="3:4" s="278" customFormat="1" ht="12">
      <c r="C1839" s="293"/>
      <c r="D1839" s="282"/>
    </row>
    <row r="1840" spans="3:4" s="278" customFormat="1" ht="12">
      <c r="C1840" s="293"/>
      <c r="D1840" s="282"/>
    </row>
    <row r="1841" spans="3:4" s="278" customFormat="1" ht="12">
      <c r="C1841" s="293"/>
      <c r="D1841" s="282"/>
    </row>
    <row r="1842" spans="3:4" s="278" customFormat="1" ht="12">
      <c r="C1842" s="293"/>
      <c r="D1842" s="282"/>
    </row>
    <row r="1843" spans="3:4" s="278" customFormat="1" ht="12">
      <c r="C1843" s="293"/>
      <c r="D1843" s="282"/>
    </row>
    <row r="1844" spans="3:4" s="278" customFormat="1" ht="12">
      <c r="C1844" s="293"/>
      <c r="D1844" s="282"/>
    </row>
    <row r="1845" spans="3:4" s="278" customFormat="1" ht="12">
      <c r="C1845" s="293"/>
      <c r="D1845" s="282"/>
    </row>
    <row r="1846" spans="3:4" s="278" customFormat="1" ht="12">
      <c r="C1846" s="293"/>
      <c r="D1846" s="282"/>
    </row>
    <row r="1847" spans="3:4" s="278" customFormat="1" ht="12">
      <c r="C1847" s="293"/>
      <c r="D1847" s="282"/>
    </row>
    <row r="1848" spans="3:4" s="278" customFormat="1" ht="12">
      <c r="C1848" s="293"/>
      <c r="D1848" s="282"/>
    </row>
    <row r="1849" spans="3:4" s="278" customFormat="1" ht="12">
      <c r="C1849" s="293"/>
      <c r="D1849" s="282"/>
    </row>
    <row r="1850" spans="3:4" s="278" customFormat="1" ht="12">
      <c r="C1850" s="293"/>
      <c r="D1850" s="282"/>
    </row>
    <row r="1851" spans="3:4" s="278" customFormat="1" ht="12">
      <c r="C1851" s="293"/>
      <c r="D1851" s="282"/>
    </row>
    <row r="1852" spans="3:4" s="278" customFormat="1" ht="12">
      <c r="C1852" s="293"/>
      <c r="D1852" s="282"/>
    </row>
    <row r="1853" spans="3:4" s="278" customFormat="1" ht="12">
      <c r="C1853" s="293"/>
      <c r="D1853" s="282"/>
    </row>
    <row r="1854" spans="3:4" s="278" customFormat="1" ht="12">
      <c r="C1854" s="293"/>
      <c r="D1854" s="282"/>
    </row>
    <row r="1855" spans="3:4" s="278" customFormat="1" ht="12">
      <c r="C1855" s="293"/>
      <c r="D1855" s="282"/>
    </row>
    <row r="1856" spans="3:4" s="278" customFormat="1" ht="12">
      <c r="C1856" s="293"/>
      <c r="D1856" s="282"/>
    </row>
    <row r="1857" spans="3:4" s="278" customFormat="1" ht="12">
      <c r="C1857" s="293"/>
      <c r="D1857" s="282"/>
    </row>
    <row r="1858" spans="3:4" s="278" customFormat="1" ht="12">
      <c r="C1858" s="293"/>
      <c r="D1858" s="282"/>
    </row>
    <row r="1859" spans="3:4" s="278" customFormat="1" ht="12">
      <c r="C1859" s="293"/>
      <c r="D1859" s="282"/>
    </row>
    <row r="1860" spans="3:4" s="278" customFormat="1" ht="12">
      <c r="C1860" s="293"/>
      <c r="D1860" s="282"/>
    </row>
    <row r="1861" spans="3:4" s="278" customFormat="1" ht="12">
      <c r="C1861" s="293"/>
      <c r="D1861" s="282"/>
    </row>
    <row r="1862" spans="3:4" s="278" customFormat="1" ht="12">
      <c r="C1862" s="293"/>
      <c r="D1862" s="282"/>
    </row>
    <row r="1863" spans="3:4" s="278" customFormat="1" ht="12">
      <c r="C1863" s="293"/>
      <c r="D1863" s="282"/>
    </row>
    <row r="1864" spans="3:4" s="278" customFormat="1" ht="12">
      <c r="C1864" s="293"/>
      <c r="D1864" s="282"/>
    </row>
    <row r="1865" spans="3:4" s="278" customFormat="1" ht="12">
      <c r="C1865" s="293"/>
      <c r="D1865" s="282"/>
    </row>
    <row r="1866" spans="3:4" s="278" customFormat="1" ht="12">
      <c r="C1866" s="293"/>
      <c r="D1866" s="282"/>
    </row>
    <row r="1867" spans="3:4" s="278" customFormat="1" ht="12">
      <c r="C1867" s="293"/>
      <c r="D1867" s="282"/>
    </row>
    <row r="1868" spans="3:4" s="278" customFormat="1" ht="12">
      <c r="C1868" s="293"/>
      <c r="D1868" s="282"/>
    </row>
    <row r="1869" spans="3:4" s="278" customFormat="1" ht="12">
      <c r="C1869" s="293"/>
      <c r="D1869" s="282"/>
    </row>
    <row r="1870" spans="3:4" s="278" customFormat="1" ht="12">
      <c r="C1870" s="293"/>
      <c r="D1870" s="282"/>
    </row>
    <row r="1871" spans="3:4" s="278" customFormat="1" ht="12">
      <c r="C1871" s="293"/>
      <c r="D1871" s="282"/>
    </row>
    <row r="1872" spans="3:4" s="278" customFormat="1" ht="12">
      <c r="C1872" s="293"/>
      <c r="D1872" s="282"/>
    </row>
    <row r="1873" spans="3:4" s="278" customFormat="1" ht="12">
      <c r="C1873" s="293"/>
      <c r="D1873" s="282"/>
    </row>
    <row r="1874" spans="3:4" s="278" customFormat="1" ht="12">
      <c r="C1874" s="293"/>
      <c r="D1874" s="282"/>
    </row>
    <row r="1875" spans="3:4" s="278" customFormat="1" ht="12">
      <c r="C1875" s="293"/>
      <c r="D1875" s="282"/>
    </row>
    <row r="1876" spans="3:4" s="278" customFormat="1" ht="12">
      <c r="C1876" s="293"/>
      <c r="D1876" s="282"/>
    </row>
    <row r="1877" spans="3:4" s="278" customFormat="1" ht="12">
      <c r="C1877" s="293"/>
      <c r="D1877" s="282"/>
    </row>
    <row r="1878" spans="3:4" s="278" customFormat="1" ht="12">
      <c r="C1878" s="293"/>
      <c r="D1878" s="282"/>
    </row>
    <row r="1879" spans="3:4" s="278" customFormat="1" ht="12">
      <c r="C1879" s="293"/>
      <c r="D1879" s="282"/>
    </row>
    <row r="1880" spans="3:4" s="278" customFormat="1" ht="12">
      <c r="C1880" s="293"/>
      <c r="D1880" s="282"/>
    </row>
    <row r="1881" spans="3:4" s="278" customFormat="1" ht="12">
      <c r="C1881" s="293"/>
      <c r="D1881" s="282"/>
    </row>
    <row r="1882" spans="3:4" s="278" customFormat="1" ht="12">
      <c r="C1882" s="293"/>
      <c r="D1882" s="282"/>
    </row>
    <row r="1883" spans="3:4" s="278" customFormat="1" ht="12">
      <c r="C1883" s="293"/>
      <c r="D1883" s="282"/>
    </row>
    <row r="1884" spans="3:4" s="278" customFormat="1" ht="12">
      <c r="C1884" s="293"/>
      <c r="D1884" s="282"/>
    </row>
    <row r="1885" spans="3:4" s="278" customFormat="1" ht="12">
      <c r="C1885" s="293"/>
      <c r="D1885" s="282"/>
    </row>
    <row r="1886" spans="3:4" s="278" customFormat="1" ht="12">
      <c r="C1886" s="293"/>
      <c r="D1886" s="282"/>
    </row>
    <row r="1887" spans="3:4" s="278" customFormat="1" ht="12">
      <c r="C1887" s="293"/>
      <c r="D1887" s="282"/>
    </row>
    <row r="1888" spans="3:4" s="278" customFormat="1" ht="12">
      <c r="C1888" s="293"/>
      <c r="D1888" s="282"/>
    </row>
    <row r="1889" spans="3:4" s="278" customFormat="1" ht="12">
      <c r="C1889" s="293"/>
      <c r="D1889" s="282"/>
    </row>
    <row r="1890" spans="3:4" s="278" customFormat="1" ht="12">
      <c r="C1890" s="293"/>
      <c r="D1890" s="282"/>
    </row>
    <row r="1891" spans="3:4" s="278" customFormat="1" ht="12">
      <c r="C1891" s="293"/>
      <c r="D1891" s="282"/>
    </row>
    <row r="1892" spans="3:4" s="278" customFormat="1" ht="12">
      <c r="C1892" s="293"/>
      <c r="D1892" s="282"/>
    </row>
    <row r="1893" spans="3:4" s="278" customFormat="1" ht="12">
      <c r="C1893" s="293"/>
      <c r="D1893" s="282"/>
    </row>
    <row r="1894" spans="3:4" s="278" customFormat="1" ht="12">
      <c r="C1894" s="293"/>
      <c r="D1894" s="282"/>
    </row>
    <row r="1895" spans="3:4" s="278" customFormat="1" ht="12">
      <c r="C1895" s="293"/>
      <c r="D1895" s="282"/>
    </row>
    <row r="1896" spans="3:4" s="278" customFormat="1" ht="12">
      <c r="C1896" s="293"/>
      <c r="D1896" s="282"/>
    </row>
    <row r="1897" spans="3:4" s="278" customFormat="1" ht="12">
      <c r="C1897" s="293"/>
      <c r="D1897" s="282"/>
    </row>
    <row r="1898" spans="3:4" s="278" customFormat="1" ht="12">
      <c r="C1898" s="293"/>
      <c r="D1898" s="282"/>
    </row>
    <row r="1899" spans="3:4" s="278" customFormat="1" ht="12">
      <c r="C1899" s="293"/>
      <c r="D1899" s="282"/>
    </row>
    <row r="1900" spans="3:4" s="278" customFormat="1" ht="12">
      <c r="C1900" s="293"/>
      <c r="D1900" s="282"/>
    </row>
    <row r="1901" spans="3:4" s="278" customFormat="1" ht="12">
      <c r="C1901" s="293"/>
      <c r="D1901" s="282"/>
    </row>
    <row r="1902" spans="3:4" s="278" customFormat="1" ht="12">
      <c r="C1902" s="293"/>
      <c r="D1902" s="282"/>
    </row>
    <row r="1903" spans="3:4" s="278" customFormat="1" ht="12">
      <c r="C1903" s="293"/>
      <c r="D1903" s="282"/>
    </row>
    <row r="1904" spans="3:4" s="278" customFormat="1" ht="12">
      <c r="C1904" s="293"/>
      <c r="D1904" s="282"/>
    </row>
    <row r="1905" spans="3:4" s="278" customFormat="1" ht="12">
      <c r="C1905" s="293"/>
      <c r="D1905" s="282"/>
    </row>
    <row r="1906" spans="3:4" s="278" customFormat="1" ht="12">
      <c r="C1906" s="293"/>
      <c r="D1906" s="282"/>
    </row>
    <row r="1907" spans="3:4" s="278" customFormat="1" ht="12">
      <c r="C1907" s="293"/>
      <c r="D1907" s="282"/>
    </row>
    <row r="1908" spans="3:4" s="278" customFormat="1" ht="12">
      <c r="C1908" s="293"/>
      <c r="D1908" s="282"/>
    </row>
    <row r="1909" spans="3:4" s="278" customFormat="1" ht="12">
      <c r="C1909" s="293"/>
      <c r="D1909" s="282"/>
    </row>
    <row r="1910" spans="3:4" s="278" customFormat="1" ht="12">
      <c r="C1910" s="293"/>
      <c r="D1910" s="282"/>
    </row>
    <row r="1911" spans="3:4" s="278" customFormat="1" ht="12">
      <c r="C1911" s="293"/>
      <c r="D1911" s="282"/>
    </row>
    <row r="1912" spans="3:4" s="278" customFormat="1" ht="12">
      <c r="C1912" s="293"/>
      <c r="D1912" s="282"/>
    </row>
    <row r="1913" spans="3:4" s="278" customFormat="1" ht="12">
      <c r="C1913" s="293"/>
      <c r="D1913" s="282"/>
    </row>
    <row r="1914" spans="3:4" s="278" customFormat="1" ht="12">
      <c r="C1914" s="293"/>
      <c r="D1914" s="282"/>
    </row>
    <row r="1915" spans="3:4" s="278" customFormat="1" ht="12">
      <c r="C1915" s="293"/>
      <c r="D1915" s="282"/>
    </row>
    <row r="1916" spans="3:4" s="278" customFormat="1" ht="12">
      <c r="C1916" s="293"/>
      <c r="D1916" s="282"/>
    </row>
    <row r="1917" spans="3:4" s="278" customFormat="1" ht="12">
      <c r="C1917" s="293"/>
      <c r="D1917" s="282"/>
    </row>
    <row r="1918" spans="3:4" s="278" customFormat="1" ht="12">
      <c r="C1918" s="293"/>
      <c r="D1918" s="282"/>
    </row>
    <row r="1919" spans="3:4" s="278" customFormat="1" ht="12">
      <c r="C1919" s="293"/>
      <c r="D1919" s="282"/>
    </row>
    <row r="1920" spans="3:4" s="278" customFormat="1" ht="12">
      <c r="C1920" s="293"/>
      <c r="D1920" s="282"/>
    </row>
    <row r="1921" spans="3:4" s="278" customFormat="1" ht="12">
      <c r="C1921" s="293"/>
      <c r="D1921" s="282"/>
    </row>
    <row r="1922" spans="3:4" s="278" customFormat="1" ht="12">
      <c r="C1922" s="293"/>
      <c r="D1922" s="282"/>
    </row>
    <row r="1923" spans="3:4" s="278" customFormat="1" ht="12">
      <c r="C1923" s="293"/>
      <c r="D1923" s="282"/>
    </row>
    <row r="1924" spans="3:4" s="278" customFormat="1" ht="12">
      <c r="C1924" s="293"/>
      <c r="D1924" s="282"/>
    </row>
    <row r="1925" spans="3:4" s="278" customFormat="1" ht="12">
      <c r="C1925" s="293"/>
      <c r="D1925" s="282"/>
    </row>
    <row r="1926" spans="3:4" s="278" customFormat="1" ht="12">
      <c r="C1926" s="293"/>
      <c r="D1926" s="282"/>
    </row>
    <row r="1927" spans="3:4" s="278" customFormat="1" ht="12">
      <c r="C1927" s="293"/>
      <c r="D1927" s="282"/>
    </row>
    <row r="1928" spans="3:4" s="278" customFormat="1" ht="12">
      <c r="C1928" s="293"/>
      <c r="D1928" s="282"/>
    </row>
    <row r="1929" spans="3:4" s="278" customFormat="1" ht="12">
      <c r="C1929" s="293"/>
      <c r="D1929" s="282"/>
    </row>
    <row r="1930" spans="3:4" s="278" customFormat="1" ht="12">
      <c r="C1930" s="293"/>
      <c r="D1930" s="282"/>
    </row>
    <row r="1931" spans="3:4" s="278" customFormat="1" ht="12">
      <c r="C1931" s="293"/>
      <c r="D1931" s="282"/>
    </row>
    <row r="1932" spans="3:4" s="278" customFormat="1" ht="12">
      <c r="C1932" s="293"/>
      <c r="D1932" s="282"/>
    </row>
    <row r="1933" spans="3:4" s="278" customFormat="1" ht="12">
      <c r="C1933" s="293"/>
      <c r="D1933" s="282"/>
    </row>
    <row r="1934" spans="3:4" s="278" customFormat="1" ht="12">
      <c r="C1934" s="293"/>
      <c r="D1934" s="282"/>
    </row>
    <row r="1935" spans="3:4" s="278" customFormat="1" ht="12">
      <c r="C1935" s="293"/>
      <c r="D1935" s="282"/>
    </row>
    <row r="1936" spans="3:4" s="278" customFormat="1" ht="12">
      <c r="C1936" s="293"/>
      <c r="D1936" s="282"/>
    </row>
    <row r="1937" spans="3:4" s="278" customFormat="1" ht="12">
      <c r="C1937" s="293"/>
      <c r="D1937" s="282"/>
    </row>
    <row r="1938" spans="3:4" s="278" customFormat="1" ht="12">
      <c r="C1938" s="293"/>
      <c r="D1938" s="282"/>
    </row>
    <row r="1939" spans="3:4" s="278" customFormat="1" ht="12">
      <c r="C1939" s="293"/>
      <c r="D1939" s="282"/>
    </row>
    <row r="1940" spans="3:4" s="278" customFormat="1" ht="12">
      <c r="C1940" s="293"/>
      <c r="D1940" s="282"/>
    </row>
    <row r="1941" spans="3:4" s="278" customFormat="1" ht="12">
      <c r="C1941" s="293"/>
      <c r="D1941" s="282"/>
    </row>
    <row r="1942" spans="3:4" s="278" customFormat="1" ht="12">
      <c r="C1942" s="293"/>
      <c r="D1942" s="282"/>
    </row>
    <row r="1943" spans="3:4" s="278" customFormat="1" ht="12">
      <c r="C1943" s="293"/>
      <c r="D1943" s="282"/>
    </row>
    <row r="1944" spans="3:4" s="278" customFormat="1" ht="12">
      <c r="C1944" s="293"/>
      <c r="D1944" s="282"/>
    </row>
    <row r="1945" spans="3:4" s="278" customFormat="1" ht="12">
      <c r="C1945" s="293"/>
      <c r="D1945" s="282"/>
    </row>
    <row r="1946" spans="3:4" s="278" customFormat="1" ht="12">
      <c r="C1946" s="293"/>
      <c r="D1946" s="282"/>
    </row>
    <row r="1947" spans="3:4" s="278" customFormat="1" ht="12">
      <c r="C1947" s="293"/>
      <c r="D1947" s="282"/>
    </row>
    <row r="1948" spans="3:4" s="278" customFormat="1" ht="12">
      <c r="C1948" s="293"/>
      <c r="D1948" s="282"/>
    </row>
    <row r="1949" spans="3:4" s="278" customFormat="1" ht="12">
      <c r="C1949" s="293"/>
      <c r="D1949" s="282"/>
    </row>
    <row r="1950" spans="3:4" s="278" customFormat="1" ht="12">
      <c r="C1950" s="293"/>
      <c r="D1950" s="282"/>
    </row>
    <row r="1951" spans="3:4" s="278" customFormat="1" ht="12">
      <c r="C1951" s="293"/>
      <c r="D1951" s="282"/>
    </row>
    <row r="1952" spans="3:4" s="278" customFormat="1" ht="12">
      <c r="C1952" s="293"/>
      <c r="D1952" s="282"/>
    </row>
    <row r="1953" spans="3:4" s="278" customFormat="1" ht="12">
      <c r="C1953" s="293"/>
      <c r="D1953" s="282"/>
    </row>
    <row r="1954" spans="3:4" s="278" customFormat="1" ht="12">
      <c r="C1954" s="293"/>
      <c r="D1954" s="282"/>
    </row>
    <row r="1955" spans="3:4" s="278" customFormat="1" ht="12">
      <c r="C1955" s="293"/>
      <c r="D1955" s="282"/>
    </row>
    <row r="1956" spans="3:4" s="278" customFormat="1" ht="12">
      <c r="C1956" s="293"/>
      <c r="D1956" s="282"/>
    </row>
    <row r="1957" spans="3:4" s="278" customFormat="1" ht="12">
      <c r="C1957" s="293"/>
      <c r="D1957" s="282"/>
    </row>
    <row r="1958" spans="3:4" s="278" customFormat="1" ht="12">
      <c r="C1958" s="293"/>
      <c r="D1958" s="282"/>
    </row>
    <row r="1959" spans="3:4" s="278" customFormat="1" ht="12">
      <c r="C1959" s="293"/>
      <c r="D1959" s="282"/>
    </row>
    <row r="1960" spans="3:4" s="278" customFormat="1" ht="12">
      <c r="C1960" s="293"/>
      <c r="D1960" s="282"/>
    </row>
    <row r="1961" spans="3:4" s="278" customFormat="1" ht="12">
      <c r="C1961" s="293"/>
      <c r="D1961" s="282"/>
    </row>
    <row r="1962" spans="3:4" s="278" customFormat="1" ht="12">
      <c r="C1962" s="293"/>
      <c r="D1962" s="282"/>
    </row>
    <row r="1963" spans="3:4" s="278" customFormat="1" ht="12">
      <c r="C1963" s="293"/>
      <c r="D1963" s="282"/>
    </row>
    <row r="1964" spans="3:4" s="278" customFormat="1" ht="12">
      <c r="C1964" s="293"/>
      <c r="D1964" s="282"/>
    </row>
    <row r="1965" spans="3:4" s="278" customFormat="1" ht="12">
      <c r="C1965" s="293"/>
      <c r="D1965" s="282"/>
    </row>
    <row r="1966" spans="3:4" s="278" customFormat="1" ht="12">
      <c r="C1966" s="293"/>
      <c r="D1966" s="282"/>
    </row>
    <row r="1967" spans="3:4" s="278" customFormat="1" ht="12">
      <c r="C1967" s="293"/>
      <c r="D1967" s="282"/>
    </row>
    <row r="1968" spans="3:4" s="278" customFormat="1" ht="12">
      <c r="C1968" s="293"/>
      <c r="D1968" s="282"/>
    </row>
    <row r="1969" spans="3:4" s="278" customFormat="1" ht="12">
      <c r="C1969" s="293"/>
      <c r="D1969" s="282"/>
    </row>
    <row r="1970" spans="3:4" s="278" customFormat="1" ht="12">
      <c r="C1970" s="293"/>
      <c r="D1970" s="282"/>
    </row>
    <row r="1971" spans="3:4" s="278" customFormat="1" ht="12">
      <c r="C1971" s="293"/>
      <c r="D1971" s="282"/>
    </row>
    <row r="1972" spans="3:4" s="278" customFormat="1" ht="12">
      <c r="C1972" s="293"/>
      <c r="D1972" s="282"/>
    </row>
    <row r="1973" spans="3:4" s="278" customFormat="1" ht="12">
      <c r="C1973" s="293"/>
      <c r="D1973" s="282"/>
    </row>
    <row r="1974" spans="3:4" s="278" customFormat="1" ht="12">
      <c r="C1974" s="293"/>
      <c r="D1974" s="282"/>
    </row>
    <row r="1975" spans="3:4" s="278" customFormat="1" ht="12">
      <c r="C1975" s="293"/>
      <c r="D1975" s="282"/>
    </row>
    <row r="1976" spans="3:4" s="278" customFormat="1" ht="12">
      <c r="C1976" s="293"/>
      <c r="D1976" s="282"/>
    </row>
    <row r="1977" spans="3:4" s="278" customFormat="1" ht="12">
      <c r="C1977" s="293"/>
      <c r="D1977" s="282"/>
    </row>
    <row r="1978" spans="3:4" s="278" customFormat="1" ht="12">
      <c r="C1978" s="293"/>
      <c r="D1978" s="282"/>
    </row>
    <row r="1979" spans="3:4" s="278" customFormat="1" ht="12">
      <c r="C1979" s="293"/>
      <c r="D1979" s="282"/>
    </row>
    <row r="1980" spans="3:4" s="278" customFormat="1" ht="12">
      <c r="C1980" s="293"/>
      <c r="D1980" s="282"/>
    </row>
    <row r="1981" spans="3:4" s="278" customFormat="1" ht="12">
      <c r="C1981" s="293"/>
      <c r="D1981" s="282"/>
    </row>
    <row r="1982" spans="3:4" s="278" customFormat="1" ht="12">
      <c r="C1982" s="293"/>
      <c r="D1982" s="282"/>
    </row>
    <row r="1983" spans="3:4" s="278" customFormat="1" ht="12">
      <c r="C1983" s="293"/>
      <c r="D1983" s="282"/>
    </row>
    <row r="1984" spans="3:4" s="278" customFormat="1" ht="12">
      <c r="C1984" s="293"/>
      <c r="D1984" s="282"/>
    </row>
    <row r="1985" spans="3:4" s="278" customFormat="1" ht="12">
      <c r="C1985" s="293"/>
      <c r="D1985" s="282"/>
    </row>
    <row r="1986" spans="3:4" s="278" customFormat="1" ht="12">
      <c r="C1986" s="293"/>
      <c r="D1986" s="282"/>
    </row>
    <row r="1987" spans="3:4" s="278" customFormat="1" ht="12">
      <c r="C1987" s="293"/>
      <c r="D1987" s="282"/>
    </row>
    <row r="1988" spans="3:4" s="278" customFormat="1" ht="12">
      <c r="C1988" s="293"/>
      <c r="D1988" s="282"/>
    </row>
    <row r="1989" spans="3:4" s="278" customFormat="1" ht="12">
      <c r="C1989" s="293"/>
      <c r="D1989" s="282"/>
    </row>
    <row r="1990" spans="3:4" s="278" customFormat="1" ht="12">
      <c r="C1990" s="293"/>
      <c r="D1990" s="282"/>
    </row>
    <row r="1991" spans="3:4" s="278" customFormat="1" ht="12">
      <c r="C1991" s="293"/>
      <c r="D1991" s="282"/>
    </row>
    <row r="1992" spans="3:4" s="278" customFormat="1" ht="12">
      <c r="C1992" s="293"/>
      <c r="D1992" s="282"/>
    </row>
    <row r="1993" spans="3:4" s="278" customFormat="1" ht="12">
      <c r="C1993" s="293"/>
      <c r="D1993" s="282"/>
    </row>
    <row r="1994" spans="3:4" s="278" customFormat="1" ht="12">
      <c r="C1994" s="293"/>
      <c r="D1994" s="282"/>
    </row>
    <row r="1995" spans="3:4" s="278" customFormat="1" ht="12">
      <c r="C1995" s="293"/>
      <c r="D1995" s="282"/>
    </row>
    <row r="1996" spans="3:4" s="278" customFormat="1" ht="12">
      <c r="C1996" s="293"/>
      <c r="D1996" s="282"/>
    </row>
    <row r="1997" spans="3:4" s="278" customFormat="1" ht="12">
      <c r="C1997" s="293"/>
      <c r="D1997" s="282"/>
    </row>
    <row r="1998" spans="3:4" s="278" customFormat="1" ht="12">
      <c r="C1998" s="293"/>
      <c r="D1998" s="282"/>
    </row>
    <row r="1999" spans="3:4" s="278" customFormat="1" ht="12">
      <c r="C1999" s="293"/>
      <c r="D1999" s="282"/>
    </row>
    <row r="2000" spans="3:4" s="278" customFormat="1" ht="12">
      <c r="C2000" s="293"/>
      <c r="D2000" s="282"/>
    </row>
    <row r="2001" spans="3:4" s="278" customFormat="1" ht="12">
      <c r="C2001" s="293"/>
      <c r="D2001" s="282"/>
    </row>
    <row r="2002" spans="3:4" s="278" customFormat="1" ht="12">
      <c r="C2002" s="293"/>
      <c r="D2002" s="282"/>
    </row>
    <row r="2003" spans="3:4" s="278" customFormat="1" ht="12">
      <c r="C2003" s="293"/>
      <c r="D2003" s="282"/>
    </row>
    <row r="2004" spans="3:4" s="278" customFormat="1" ht="12">
      <c r="C2004" s="293"/>
      <c r="D2004" s="282"/>
    </row>
    <row r="2005" spans="3:4" s="278" customFormat="1" ht="12">
      <c r="C2005" s="293"/>
      <c r="D2005" s="282"/>
    </row>
    <row r="2006" spans="3:4" s="278" customFormat="1" ht="12">
      <c r="C2006" s="293"/>
      <c r="D2006" s="282"/>
    </row>
    <row r="2007" spans="3:4" s="278" customFormat="1" ht="12">
      <c r="C2007" s="293"/>
      <c r="D2007" s="282"/>
    </row>
    <row r="2008" spans="3:4" s="278" customFormat="1" ht="12">
      <c r="C2008" s="293"/>
      <c r="D2008" s="282"/>
    </row>
    <row r="2009" spans="3:4" s="278" customFormat="1" ht="12">
      <c r="C2009" s="293"/>
      <c r="D2009" s="282"/>
    </row>
    <row r="2010" spans="3:4" s="278" customFormat="1" ht="12">
      <c r="C2010" s="293"/>
      <c r="D2010" s="282"/>
    </row>
    <row r="2011" spans="3:4" s="278" customFormat="1" ht="12">
      <c r="C2011" s="293"/>
      <c r="D2011" s="282"/>
    </row>
    <row r="2012" spans="3:4" s="278" customFormat="1" ht="12">
      <c r="C2012" s="293"/>
      <c r="D2012" s="282"/>
    </row>
    <row r="2013" spans="3:4" s="278" customFormat="1" ht="12">
      <c r="C2013" s="293"/>
      <c r="D2013" s="282"/>
    </row>
    <row r="2014" spans="3:4" s="278" customFormat="1" ht="12">
      <c r="C2014" s="293"/>
      <c r="D2014" s="282"/>
    </row>
    <row r="2015" spans="3:4" s="278" customFormat="1" ht="12">
      <c r="C2015" s="293"/>
      <c r="D2015" s="282"/>
    </row>
    <row r="2016" spans="3:4" s="278" customFormat="1" ht="12">
      <c r="C2016" s="293"/>
      <c r="D2016" s="282"/>
    </row>
    <row r="2017" spans="3:4" s="278" customFormat="1" ht="12">
      <c r="C2017" s="293"/>
      <c r="D2017" s="282"/>
    </row>
    <row r="2018" spans="3:4" s="278" customFormat="1" ht="12">
      <c r="C2018" s="293"/>
      <c r="D2018" s="282"/>
    </row>
    <row r="2019" spans="3:4" s="278" customFormat="1" ht="12">
      <c r="C2019" s="293"/>
      <c r="D2019" s="282"/>
    </row>
    <row r="2020" spans="3:4" s="278" customFormat="1" ht="12">
      <c r="C2020" s="293"/>
      <c r="D2020" s="282"/>
    </row>
    <row r="2021" spans="3:4" s="278" customFormat="1" ht="12">
      <c r="C2021" s="293"/>
      <c r="D2021" s="282"/>
    </row>
    <row r="2022" spans="3:4" s="278" customFormat="1" ht="12">
      <c r="C2022" s="293"/>
      <c r="D2022" s="282"/>
    </row>
    <row r="2023" spans="3:4" s="278" customFormat="1" ht="12">
      <c r="C2023" s="293"/>
      <c r="D2023" s="282"/>
    </row>
    <row r="2024" spans="3:4" s="278" customFormat="1" ht="12">
      <c r="C2024" s="293"/>
      <c r="D2024" s="282"/>
    </row>
    <row r="2025" spans="3:4" s="278" customFormat="1" ht="12">
      <c r="C2025" s="293"/>
      <c r="D2025" s="282"/>
    </row>
    <row r="2026" spans="3:4" s="278" customFormat="1" ht="12">
      <c r="C2026" s="293"/>
      <c r="D2026" s="282"/>
    </row>
    <row r="2027" spans="3:4" s="278" customFormat="1" ht="12">
      <c r="C2027" s="293"/>
      <c r="D2027" s="282"/>
    </row>
    <row r="2028" spans="3:4" s="278" customFormat="1" ht="12">
      <c r="C2028" s="293"/>
      <c r="D2028" s="282"/>
    </row>
    <row r="2029" spans="3:4" s="278" customFormat="1" ht="12">
      <c r="C2029" s="293"/>
      <c r="D2029" s="282"/>
    </row>
    <row r="2030" spans="3:4" s="278" customFormat="1" ht="12">
      <c r="C2030" s="293"/>
      <c r="D2030" s="282"/>
    </row>
    <row r="2031" spans="3:4" s="278" customFormat="1" ht="12">
      <c r="C2031" s="293"/>
      <c r="D2031" s="282"/>
    </row>
    <row r="2032" spans="3:4" s="278" customFormat="1" ht="12">
      <c r="C2032" s="293"/>
      <c r="D2032" s="282"/>
    </row>
    <row r="2033" spans="3:4" s="278" customFormat="1" ht="12">
      <c r="C2033" s="293"/>
      <c r="D2033" s="282"/>
    </row>
    <row r="2034" spans="3:4" s="278" customFormat="1" ht="12">
      <c r="C2034" s="293"/>
      <c r="D2034" s="282"/>
    </row>
    <row r="2035" spans="3:4" s="278" customFormat="1" ht="12">
      <c r="C2035" s="293"/>
      <c r="D2035" s="282"/>
    </row>
    <row r="2036" spans="3:4" s="278" customFormat="1" ht="12">
      <c r="C2036" s="293"/>
      <c r="D2036" s="282"/>
    </row>
    <row r="2037" spans="3:4" s="278" customFormat="1" ht="12">
      <c r="C2037" s="293"/>
      <c r="D2037" s="282"/>
    </row>
    <row r="2038" spans="3:4" s="278" customFormat="1" ht="12">
      <c r="C2038" s="293"/>
      <c r="D2038" s="282"/>
    </row>
    <row r="2039" spans="3:4" s="278" customFormat="1" ht="12">
      <c r="C2039" s="293"/>
      <c r="D2039" s="282"/>
    </row>
    <row r="2040" spans="3:4" s="278" customFormat="1" ht="12">
      <c r="C2040" s="293"/>
      <c r="D2040" s="282"/>
    </row>
    <row r="2041" spans="3:4" s="278" customFormat="1" ht="12">
      <c r="C2041" s="293"/>
      <c r="D2041" s="282"/>
    </row>
    <row r="2042" spans="3:4" s="278" customFormat="1" ht="12">
      <c r="C2042" s="293"/>
      <c r="D2042" s="282"/>
    </row>
    <row r="2043" spans="3:4" s="278" customFormat="1" ht="12">
      <c r="C2043" s="293"/>
      <c r="D2043" s="282"/>
    </row>
    <row r="2044" spans="3:4" s="278" customFormat="1" ht="12">
      <c r="C2044" s="293"/>
      <c r="D2044" s="282"/>
    </row>
    <row r="2045" spans="3:4" s="278" customFormat="1" ht="12">
      <c r="C2045" s="293"/>
      <c r="D2045" s="282"/>
    </row>
    <row r="2046" spans="3:4" s="278" customFormat="1" ht="12">
      <c r="C2046" s="293"/>
      <c r="D2046" s="282"/>
    </row>
    <row r="2047" spans="3:4" s="278" customFormat="1" ht="12">
      <c r="C2047" s="293"/>
      <c r="D2047" s="282"/>
    </row>
    <row r="2048" spans="3:4" s="278" customFormat="1" ht="12">
      <c r="C2048" s="293"/>
      <c r="D2048" s="282"/>
    </row>
    <row r="2049" spans="3:4" s="278" customFormat="1" ht="12">
      <c r="C2049" s="293"/>
      <c r="D2049" s="282"/>
    </row>
    <row r="2050" spans="3:4" s="278" customFormat="1" ht="12">
      <c r="C2050" s="293"/>
      <c r="D2050" s="282"/>
    </row>
    <row r="2051" spans="3:4" s="278" customFormat="1" ht="12">
      <c r="C2051" s="293"/>
      <c r="D2051" s="282"/>
    </row>
    <row r="2052" spans="3:4" s="278" customFormat="1" ht="12">
      <c r="C2052" s="293"/>
      <c r="D2052" s="282"/>
    </row>
    <row r="2053" spans="3:4" s="278" customFormat="1" ht="12">
      <c r="C2053" s="293"/>
      <c r="D2053" s="282"/>
    </row>
    <row r="2054" spans="3:4" s="278" customFormat="1" ht="12">
      <c r="C2054" s="293"/>
      <c r="D2054" s="282"/>
    </row>
    <row r="2055" spans="3:4" s="278" customFormat="1" ht="12">
      <c r="C2055" s="293"/>
      <c r="D2055" s="282"/>
    </row>
    <row r="2056" spans="3:4" s="278" customFormat="1" ht="12">
      <c r="C2056" s="293"/>
      <c r="D2056" s="282"/>
    </row>
    <row r="2057" spans="3:4" s="278" customFormat="1" ht="12">
      <c r="C2057" s="293"/>
      <c r="D2057" s="282"/>
    </row>
    <row r="2058" spans="3:4" s="278" customFormat="1" ht="12">
      <c r="C2058" s="293"/>
      <c r="D2058" s="282"/>
    </row>
    <row r="2059" spans="3:4" s="278" customFormat="1" ht="12">
      <c r="C2059" s="293"/>
      <c r="D2059" s="282"/>
    </row>
    <row r="2060" spans="3:4" s="278" customFormat="1" ht="12">
      <c r="C2060" s="293"/>
      <c r="D2060" s="282"/>
    </row>
    <row r="2061" spans="3:4" s="278" customFormat="1" ht="12">
      <c r="C2061" s="293"/>
      <c r="D2061" s="282"/>
    </row>
    <row r="2062" spans="3:4" s="278" customFormat="1" ht="12">
      <c r="C2062" s="293"/>
      <c r="D2062" s="282"/>
    </row>
    <row r="2063" spans="3:4" s="278" customFormat="1" ht="12">
      <c r="C2063" s="293"/>
      <c r="D2063" s="282"/>
    </row>
    <row r="2064" spans="3:4" s="278" customFormat="1" ht="12">
      <c r="C2064" s="293"/>
      <c r="D2064" s="282"/>
    </row>
    <row r="2065" spans="3:4" s="278" customFormat="1" ht="12">
      <c r="C2065" s="293"/>
      <c r="D2065" s="282"/>
    </row>
    <row r="2066" spans="3:4" s="278" customFormat="1" ht="12">
      <c r="C2066" s="293"/>
      <c r="D2066" s="282"/>
    </row>
    <row r="2067" spans="3:4" s="278" customFormat="1" ht="12">
      <c r="C2067" s="293"/>
      <c r="D2067" s="282"/>
    </row>
    <row r="2068" spans="3:4" s="278" customFormat="1" ht="12">
      <c r="C2068" s="293"/>
      <c r="D2068" s="282"/>
    </row>
    <row r="2069" spans="3:4" s="278" customFormat="1" ht="12">
      <c r="C2069" s="293"/>
      <c r="D2069" s="282"/>
    </row>
    <row r="2070" spans="3:4" s="278" customFormat="1" ht="12">
      <c r="C2070" s="293"/>
      <c r="D2070" s="282"/>
    </row>
    <row r="2071" spans="3:4" s="278" customFormat="1" ht="12">
      <c r="C2071" s="293"/>
      <c r="D2071" s="282"/>
    </row>
    <row r="2072" spans="3:4" s="278" customFormat="1" ht="12">
      <c r="C2072" s="293"/>
      <c r="D2072" s="282"/>
    </row>
    <row r="2073" spans="3:4" s="278" customFormat="1" ht="12">
      <c r="C2073" s="293"/>
      <c r="D2073" s="282"/>
    </row>
    <row r="2074" spans="3:4" s="278" customFormat="1" ht="12">
      <c r="C2074" s="293"/>
      <c r="D2074" s="282"/>
    </row>
    <row r="2075" spans="3:4" s="278" customFormat="1" ht="12">
      <c r="C2075" s="293"/>
      <c r="D2075" s="282"/>
    </row>
    <row r="2076" spans="3:4" s="278" customFormat="1" ht="12">
      <c r="C2076" s="293"/>
      <c r="D2076" s="282"/>
    </row>
    <row r="2077" spans="3:4" s="278" customFormat="1" ht="12">
      <c r="C2077" s="293"/>
      <c r="D2077" s="282"/>
    </row>
    <row r="2078" spans="3:4" s="278" customFormat="1" ht="12">
      <c r="C2078" s="293"/>
      <c r="D2078" s="282"/>
    </row>
    <row r="2079" spans="3:4" s="278" customFormat="1" ht="12">
      <c r="C2079" s="293"/>
      <c r="D2079" s="282"/>
    </row>
    <row r="2080" spans="3:4" s="278" customFormat="1" ht="12">
      <c r="C2080" s="293"/>
      <c r="D2080" s="282"/>
    </row>
    <row r="2081" spans="3:4" s="278" customFormat="1" ht="12">
      <c r="C2081" s="293"/>
      <c r="D2081" s="282"/>
    </row>
    <row r="2082" spans="3:4" s="278" customFormat="1" ht="12">
      <c r="C2082" s="293"/>
      <c r="D2082" s="282"/>
    </row>
    <row r="2083" spans="3:4" s="278" customFormat="1" ht="12">
      <c r="C2083" s="293"/>
      <c r="D2083" s="282"/>
    </row>
    <row r="2084" spans="3:4" s="278" customFormat="1" ht="12">
      <c r="C2084" s="293"/>
      <c r="D2084" s="282"/>
    </row>
    <row r="2085" spans="3:4" s="278" customFormat="1" ht="12">
      <c r="C2085" s="293"/>
      <c r="D2085" s="282"/>
    </row>
    <row r="2086" spans="3:4" s="278" customFormat="1" ht="12">
      <c r="C2086" s="293"/>
      <c r="D2086" s="282"/>
    </row>
    <row r="2087" spans="3:4" s="278" customFormat="1" ht="12">
      <c r="C2087" s="293"/>
      <c r="D2087" s="282"/>
    </row>
    <row r="2088" spans="3:4" s="278" customFormat="1" ht="12">
      <c r="C2088" s="293"/>
      <c r="D2088" s="282"/>
    </row>
    <row r="2089" spans="3:4" s="278" customFormat="1" ht="12">
      <c r="C2089" s="293"/>
      <c r="D2089" s="282"/>
    </row>
    <row r="2090" spans="3:4" s="278" customFormat="1" ht="12">
      <c r="C2090" s="293"/>
      <c r="D2090" s="282"/>
    </row>
    <row r="2091" spans="3:4" s="278" customFormat="1" ht="12">
      <c r="C2091" s="293"/>
      <c r="D2091" s="282"/>
    </row>
    <row r="2092" spans="3:4" s="278" customFormat="1" ht="12">
      <c r="C2092" s="293"/>
      <c r="D2092" s="282"/>
    </row>
    <row r="2093" spans="3:4" s="278" customFormat="1" ht="12">
      <c r="C2093" s="293"/>
      <c r="D2093" s="282"/>
    </row>
    <row r="2094" spans="3:4" s="278" customFormat="1" ht="12">
      <c r="C2094" s="293"/>
      <c r="D2094" s="282"/>
    </row>
    <row r="2095" spans="3:4" s="278" customFormat="1" ht="12">
      <c r="C2095" s="293"/>
      <c r="D2095" s="282"/>
    </row>
    <row r="2096" spans="3:4" s="278" customFormat="1" ht="12">
      <c r="C2096" s="293"/>
      <c r="D2096" s="282"/>
    </row>
    <row r="2097" spans="3:4" s="278" customFormat="1" ht="12">
      <c r="C2097" s="293"/>
      <c r="D2097" s="282"/>
    </row>
    <row r="2098" spans="3:4" s="278" customFormat="1" ht="12">
      <c r="C2098" s="293"/>
      <c r="D2098" s="282"/>
    </row>
    <row r="2099" spans="3:4" s="278" customFormat="1" ht="12">
      <c r="C2099" s="293"/>
      <c r="D2099" s="282"/>
    </row>
    <row r="2100" spans="3:4" s="278" customFormat="1" ht="12">
      <c r="C2100" s="293"/>
      <c r="D2100" s="282"/>
    </row>
    <row r="2101" spans="3:4" s="278" customFormat="1" ht="12">
      <c r="C2101" s="293"/>
      <c r="D2101" s="282"/>
    </row>
    <row r="2102" spans="3:4" s="278" customFormat="1" ht="12">
      <c r="C2102" s="293"/>
      <c r="D2102" s="282"/>
    </row>
    <row r="2103" spans="3:4" s="278" customFormat="1" ht="12">
      <c r="C2103" s="293"/>
      <c r="D2103" s="282"/>
    </row>
    <row r="2104" spans="3:4" s="278" customFormat="1" ht="12">
      <c r="C2104" s="293"/>
      <c r="D2104" s="282"/>
    </row>
    <row r="2105" spans="3:4" s="278" customFormat="1" ht="12">
      <c r="C2105" s="293"/>
      <c r="D2105" s="282"/>
    </row>
    <row r="2106" spans="3:4" s="278" customFormat="1" ht="12">
      <c r="C2106" s="293"/>
      <c r="D2106" s="282"/>
    </row>
    <row r="2107" spans="3:4" s="278" customFormat="1" ht="12">
      <c r="C2107" s="293"/>
      <c r="D2107" s="282"/>
    </row>
    <row r="2108" spans="3:4" s="278" customFormat="1" ht="12">
      <c r="C2108" s="293"/>
      <c r="D2108" s="282"/>
    </row>
    <row r="2109" spans="3:4" s="278" customFormat="1" ht="12">
      <c r="C2109" s="293"/>
      <c r="D2109" s="282"/>
    </row>
    <row r="2110" spans="3:4" s="278" customFormat="1" ht="12">
      <c r="C2110" s="293"/>
      <c r="D2110" s="282"/>
    </row>
    <row r="2111" spans="3:4" s="278" customFormat="1" ht="12">
      <c r="C2111" s="293"/>
      <c r="D2111" s="282"/>
    </row>
    <row r="2112" spans="3:4" s="278" customFormat="1" ht="12">
      <c r="C2112" s="293"/>
      <c r="D2112" s="282"/>
    </row>
    <row r="2113" spans="3:4" s="278" customFormat="1" ht="12">
      <c r="C2113" s="293"/>
      <c r="D2113" s="282"/>
    </row>
    <row r="2114" spans="3:4" s="278" customFormat="1" ht="12">
      <c r="C2114" s="293"/>
      <c r="D2114" s="282"/>
    </row>
    <row r="2115" spans="3:4" s="278" customFormat="1" ht="12">
      <c r="C2115" s="293"/>
      <c r="D2115" s="282"/>
    </row>
    <row r="2116" spans="3:4" s="278" customFormat="1" ht="12">
      <c r="C2116" s="293"/>
      <c r="D2116" s="282"/>
    </row>
    <row r="2117" spans="3:4" s="278" customFormat="1" ht="12">
      <c r="C2117" s="293"/>
      <c r="D2117" s="282"/>
    </row>
    <row r="2118" spans="3:4" s="278" customFormat="1" ht="12">
      <c r="C2118" s="293"/>
      <c r="D2118" s="282"/>
    </row>
    <row r="2119" spans="3:4" s="278" customFormat="1" ht="12">
      <c r="C2119" s="293"/>
      <c r="D2119" s="282"/>
    </row>
    <row r="2120" spans="3:4" s="278" customFormat="1" ht="12">
      <c r="C2120" s="293"/>
      <c r="D2120" s="282"/>
    </row>
    <row r="2121" spans="3:4" s="278" customFormat="1" ht="12">
      <c r="C2121" s="293"/>
      <c r="D2121" s="282"/>
    </row>
    <row r="2122" spans="3:4" s="278" customFormat="1" ht="12">
      <c r="C2122" s="293"/>
      <c r="D2122" s="282"/>
    </row>
    <row r="2123" spans="3:4" s="278" customFormat="1" ht="12">
      <c r="C2123" s="293"/>
      <c r="D2123" s="282"/>
    </row>
    <row r="2124" spans="3:4" s="278" customFormat="1" ht="12">
      <c r="C2124" s="293"/>
      <c r="D2124" s="282"/>
    </row>
    <row r="2125" spans="3:4" s="278" customFormat="1" ht="12">
      <c r="C2125" s="293"/>
      <c r="D2125" s="282"/>
    </row>
    <row r="2126" spans="3:4" s="278" customFormat="1" ht="12">
      <c r="C2126" s="293"/>
      <c r="D2126" s="282"/>
    </row>
    <row r="2127" spans="3:4" s="278" customFormat="1" ht="12">
      <c r="C2127" s="293"/>
      <c r="D2127" s="282"/>
    </row>
    <row r="2128" spans="3:4" s="278" customFormat="1" ht="12">
      <c r="C2128" s="293"/>
      <c r="D2128" s="282"/>
    </row>
    <row r="2129" spans="3:4" s="278" customFormat="1" ht="12">
      <c r="C2129" s="293"/>
      <c r="D2129" s="282"/>
    </row>
    <row r="2130" spans="3:4" s="278" customFormat="1" ht="12">
      <c r="C2130" s="293"/>
      <c r="D2130" s="282"/>
    </row>
    <row r="2131" spans="3:4" s="278" customFormat="1" ht="12">
      <c r="C2131" s="293"/>
      <c r="D2131" s="282"/>
    </row>
    <row r="2132" spans="3:4" s="278" customFormat="1" ht="12">
      <c r="C2132" s="293"/>
      <c r="D2132" s="282"/>
    </row>
    <row r="2133" spans="3:4" s="278" customFormat="1" ht="12">
      <c r="C2133" s="293"/>
      <c r="D2133" s="282"/>
    </row>
    <row r="2134" spans="3:4" s="278" customFormat="1" ht="12">
      <c r="C2134" s="293"/>
      <c r="D2134" s="282"/>
    </row>
    <row r="2135" spans="3:4" s="278" customFormat="1" ht="12">
      <c r="C2135" s="293"/>
      <c r="D2135" s="282"/>
    </row>
    <row r="2136" spans="3:4" s="278" customFormat="1" ht="12">
      <c r="C2136" s="293"/>
      <c r="D2136" s="282"/>
    </row>
    <row r="2137" spans="3:4" s="278" customFormat="1" ht="12">
      <c r="C2137" s="293"/>
      <c r="D2137" s="282"/>
    </row>
    <row r="2138" spans="3:4" s="278" customFormat="1" ht="12">
      <c r="C2138" s="293"/>
      <c r="D2138" s="282"/>
    </row>
    <row r="2139" spans="3:4" s="278" customFormat="1" ht="12">
      <c r="C2139" s="293"/>
      <c r="D2139" s="282"/>
    </row>
    <row r="2140" spans="3:4" s="278" customFormat="1" ht="12">
      <c r="C2140" s="293"/>
      <c r="D2140" s="282"/>
    </row>
    <row r="2141" spans="3:4" s="278" customFormat="1" ht="12">
      <c r="C2141" s="293"/>
      <c r="D2141" s="282"/>
    </row>
    <row r="2142" spans="3:4" s="278" customFormat="1" ht="12">
      <c r="C2142" s="293"/>
      <c r="D2142" s="282"/>
    </row>
    <row r="2143" spans="3:4" s="278" customFormat="1" ht="12">
      <c r="C2143" s="293"/>
      <c r="D2143" s="282"/>
    </row>
    <row r="2144" spans="3:4" s="278" customFormat="1" ht="12">
      <c r="C2144" s="293"/>
      <c r="D2144" s="282"/>
    </row>
    <row r="2145" spans="3:4" s="278" customFormat="1" ht="12">
      <c r="C2145" s="293"/>
      <c r="D2145" s="282"/>
    </row>
    <row r="2146" spans="3:4" s="278" customFormat="1" ht="12">
      <c r="C2146" s="293"/>
      <c r="D2146" s="282"/>
    </row>
    <row r="2147" spans="3:4" s="278" customFormat="1" ht="12">
      <c r="C2147" s="293"/>
      <c r="D2147" s="282"/>
    </row>
    <row r="2148" spans="3:4" s="278" customFormat="1" ht="12">
      <c r="C2148" s="293"/>
      <c r="D2148" s="282"/>
    </row>
    <row r="2149" spans="3:4" s="278" customFormat="1" ht="12">
      <c r="C2149" s="293"/>
      <c r="D2149" s="282"/>
    </row>
    <row r="2150" spans="3:4" s="278" customFormat="1" ht="12">
      <c r="C2150" s="293"/>
      <c r="D2150" s="282"/>
    </row>
    <row r="2151" spans="3:4" s="278" customFormat="1" ht="12">
      <c r="C2151" s="293"/>
      <c r="D2151" s="282"/>
    </row>
    <row r="2152" spans="3:4" s="278" customFormat="1" ht="12">
      <c r="C2152" s="293"/>
      <c r="D2152" s="282"/>
    </row>
    <row r="2153" spans="3:4" s="278" customFormat="1" ht="12">
      <c r="C2153" s="293"/>
      <c r="D2153" s="282"/>
    </row>
    <row r="2154" spans="3:4" s="278" customFormat="1" ht="12">
      <c r="C2154" s="293"/>
      <c r="D2154" s="282"/>
    </row>
    <row r="2155" spans="3:4" s="278" customFormat="1" ht="12">
      <c r="C2155" s="293"/>
      <c r="D2155" s="282"/>
    </row>
    <row r="2156" spans="3:4" s="278" customFormat="1" ht="12">
      <c r="C2156" s="293"/>
      <c r="D2156" s="282"/>
    </row>
    <row r="2157" spans="3:4" s="278" customFormat="1" ht="12">
      <c r="C2157" s="293"/>
      <c r="D2157" s="282"/>
    </row>
    <row r="2158" spans="3:4" s="278" customFormat="1" ht="12">
      <c r="C2158" s="293"/>
      <c r="D2158" s="282"/>
    </row>
    <row r="2159" spans="3:4" s="278" customFormat="1" ht="12">
      <c r="C2159" s="293"/>
      <c r="D2159" s="282"/>
    </row>
    <row r="2160" spans="3:4" s="278" customFormat="1" ht="12">
      <c r="C2160" s="293"/>
      <c r="D2160" s="282"/>
    </row>
    <row r="2161" spans="3:4" s="278" customFormat="1" ht="12">
      <c r="C2161" s="293"/>
      <c r="D2161" s="282"/>
    </row>
    <row r="2162" spans="3:4" s="278" customFormat="1" ht="12">
      <c r="C2162" s="293"/>
      <c r="D2162" s="282"/>
    </row>
    <row r="2163" spans="3:4" s="278" customFormat="1" ht="12">
      <c r="C2163" s="293"/>
      <c r="D2163" s="282"/>
    </row>
    <row r="2164" spans="3:4" s="278" customFormat="1" ht="12">
      <c r="C2164" s="293"/>
      <c r="D2164" s="282"/>
    </row>
    <row r="2165" spans="3:4" s="278" customFormat="1" ht="12">
      <c r="C2165" s="293"/>
      <c r="D2165" s="282"/>
    </row>
    <row r="2166" spans="3:4" s="278" customFormat="1" ht="12">
      <c r="C2166" s="293"/>
      <c r="D2166" s="282"/>
    </row>
    <row r="2167" spans="3:4" s="278" customFormat="1" ht="12">
      <c r="C2167" s="293"/>
      <c r="D2167" s="282"/>
    </row>
    <row r="2168" spans="3:4" s="278" customFormat="1" ht="12">
      <c r="C2168" s="293"/>
      <c r="D2168" s="282"/>
    </row>
    <row r="2169" spans="3:4" s="278" customFormat="1" ht="12">
      <c r="C2169" s="293"/>
      <c r="D2169" s="282"/>
    </row>
    <row r="2170" spans="3:4" s="278" customFormat="1" ht="12">
      <c r="C2170" s="293"/>
      <c r="D2170" s="282"/>
    </row>
    <row r="2171" spans="3:4" s="278" customFormat="1" ht="12">
      <c r="C2171" s="293"/>
      <c r="D2171" s="282"/>
    </row>
    <row r="2172" spans="3:4" s="278" customFormat="1" ht="12">
      <c r="C2172" s="293"/>
      <c r="D2172" s="282"/>
    </row>
    <row r="2173" spans="3:4" s="278" customFormat="1" ht="12">
      <c r="C2173" s="293"/>
      <c r="D2173" s="282"/>
    </row>
    <row r="2174" spans="3:4" s="278" customFormat="1" ht="12">
      <c r="C2174" s="293"/>
      <c r="D2174" s="282"/>
    </row>
    <row r="2175" spans="3:4" s="278" customFormat="1" ht="12">
      <c r="C2175" s="293"/>
      <c r="D2175" s="282"/>
    </row>
    <row r="2176" spans="3:4" s="278" customFormat="1" ht="12">
      <c r="C2176" s="293"/>
      <c r="D2176" s="282"/>
    </row>
    <row r="2177" spans="3:4" s="278" customFormat="1" ht="12">
      <c r="C2177" s="293"/>
      <c r="D2177" s="282"/>
    </row>
    <row r="2178" spans="3:4" s="278" customFormat="1" ht="12">
      <c r="C2178" s="293"/>
      <c r="D2178" s="282"/>
    </row>
    <row r="2179" spans="3:4" s="278" customFormat="1" ht="12">
      <c r="C2179" s="293"/>
      <c r="D2179" s="282"/>
    </row>
    <row r="2180" spans="3:4" s="278" customFormat="1" ht="12">
      <c r="C2180" s="293"/>
      <c r="D2180" s="282"/>
    </row>
    <row r="2181" spans="3:4" s="278" customFormat="1" ht="12">
      <c r="C2181" s="293"/>
      <c r="D2181" s="282"/>
    </row>
    <row r="2182" spans="3:4" s="278" customFormat="1" ht="12">
      <c r="C2182" s="293"/>
      <c r="D2182" s="282"/>
    </row>
    <row r="2183" spans="3:4" s="278" customFormat="1" ht="12">
      <c r="C2183" s="293"/>
      <c r="D2183" s="282"/>
    </row>
    <row r="2184" spans="3:4" s="278" customFormat="1" ht="12">
      <c r="C2184" s="293"/>
      <c r="D2184" s="282"/>
    </row>
    <row r="2185" spans="3:4" s="278" customFormat="1" ht="12">
      <c r="C2185" s="293"/>
      <c r="D2185" s="282"/>
    </row>
    <row r="2186" spans="3:4" s="278" customFormat="1" ht="12">
      <c r="C2186" s="293"/>
      <c r="D2186" s="282"/>
    </row>
    <row r="2187" spans="3:4" s="278" customFormat="1" ht="12">
      <c r="C2187" s="293"/>
      <c r="D2187" s="282"/>
    </row>
    <row r="2188" spans="3:4" s="278" customFormat="1" ht="12">
      <c r="C2188" s="293"/>
      <c r="D2188" s="282"/>
    </row>
    <row r="2189" spans="3:4" s="278" customFormat="1" ht="12">
      <c r="C2189" s="293"/>
      <c r="D2189" s="282"/>
    </row>
    <row r="2190" spans="3:4" s="278" customFormat="1" ht="12">
      <c r="C2190" s="293"/>
      <c r="D2190" s="282"/>
    </row>
    <row r="2191" spans="3:4" s="278" customFormat="1" ht="12">
      <c r="C2191" s="293"/>
      <c r="D2191" s="282"/>
    </row>
    <row r="2192" spans="3:4" s="278" customFormat="1" ht="12">
      <c r="C2192" s="293"/>
      <c r="D2192" s="282"/>
    </row>
    <row r="2193" spans="3:4" s="278" customFormat="1" ht="12">
      <c r="C2193" s="293"/>
      <c r="D2193" s="282"/>
    </row>
    <row r="2194" spans="3:4" s="278" customFormat="1" ht="12">
      <c r="C2194" s="293"/>
      <c r="D2194" s="282"/>
    </row>
    <row r="2195" spans="3:4" s="278" customFormat="1" ht="12">
      <c r="C2195" s="293"/>
      <c r="D2195" s="282"/>
    </row>
    <row r="2196" spans="3:4" s="278" customFormat="1" ht="12">
      <c r="C2196" s="293"/>
      <c r="D2196" s="282"/>
    </row>
    <row r="2197" spans="3:4" s="278" customFormat="1" ht="12">
      <c r="C2197" s="293"/>
      <c r="D2197" s="282"/>
    </row>
    <row r="2198" spans="3:4" s="278" customFormat="1" ht="12">
      <c r="C2198" s="293"/>
      <c r="D2198" s="282"/>
    </row>
    <row r="2199" spans="3:4" s="278" customFormat="1" ht="12">
      <c r="C2199" s="293"/>
      <c r="D2199" s="282"/>
    </row>
    <row r="2200" spans="3:4" s="278" customFormat="1" ht="12">
      <c r="C2200" s="293"/>
      <c r="D2200" s="282"/>
    </row>
    <row r="2201" spans="3:4" s="278" customFormat="1" ht="12">
      <c r="C2201" s="293"/>
      <c r="D2201" s="282"/>
    </row>
    <row r="2202" spans="3:4" s="278" customFormat="1" ht="12">
      <c r="C2202" s="293"/>
      <c r="D2202" s="282"/>
    </row>
    <row r="2203" spans="3:4" s="278" customFormat="1" ht="12">
      <c r="C2203" s="293"/>
      <c r="D2203" s="282"/>
    </row>
    <row r="2204" spans="3:4" s="278" customFormat="1" ht="12">
      <c r="C2204" s="293"/>
      <c r="D2204" s="282"/>
    </row>
    <row r="2205" spans="3:4" s="278" customFormat="1" ht="12">
      <c r="C2205" s="293"/>
      <c r="D2205" s="282"/>
    </row>
    <row r="2206" spans="3:4" s="278" customFormat="1" ht="12">
      <c r="C2206" s="293"/>
      <c r="D2206" s="282"/>
    </row>
    <row r="2207" spans="3:4" s="278" customFormat="1" ht="12">
      <c r="C2207" s="293"/>
      <c r="D2207" s="282"/>
    </row>
    <row r="2208" spans="3:4" s="278" customFormat="1" ht="12">
      <c r="C2208" s="293"/>
      <c r="D2208" s="282"/>
    </row>
    <row r="2209" spans="3:4" s="278" customFormat="1" ht="12">
      <c r="C2209" s="293"/>
      <c r="D2209" s="282"/>
    </row>
    <row r="2210" spans="3:4" s="278" customFormat="1" ht="12">
      <c r="C2210" s="293"/>
      <c r="D2210" s="282"/>
    </row>
    <row r="2211" spans="3:4" s="278" customFormat="1" ht="12">
      <c r="C2211" s="293"/>
      <c r="D2211" s="282"/>
    </row>
    <row r="2212" spans="3:4" s="278" customFormat="1" ht="12">
      <c r="C2212" s="293"/>
      <c r="D2212" s="282"/>
    </row>
    <row r="2213" spans="3:4" s="278" customFormat="1" ht="12">
      <c r="C2213" s="293"/>
      <c r="D2213" s="282"/>
    </row>
    <row r="2214" spans="3:4" s="278" customFormat="1" ht="12">
      <c r="C2214" s="293"/>
      <c r="D2214" s="282"/>
    </row>
    <row r="2215" spans="3:4" s="278" customFormat="1" ht="12">
      <c r="C2215" s="293"/>
      <c r="D2215" s="282"/>
    </row>
    <row r="2216" spans="3:4" s="278" customFormat="1" ht="12">
      <c r="C2216" s="293"/>
      <c r="D2216" s="282"/>
    </row>
    <row r="2217" spans="3:4" s="278" customFormat="1" ht="12">
      <c r="C2217" s="293"/>
      <c r="D2217" s="282"/>
    </row>
    <row r="2218" spans="3:4" s="278" customFormat="1" ht="12">
      <c r="C2218" s="293"/>
      <c r="D2218" s="282"/>
    </row>
    <row r="2219" spans="3:4" s="278" customFormat="1" ht="12">
      <c r="C2219" s="293"/>
      <c r="D2219" s="282"/>
    </row>
    <row r="2220" spans="3:4" s="278" customFormat="1" ht="12">
      <c r="C2220" s="293"/>
      <c r="D2220" s="282"/>
    </row>
    <row r="2221" spans="3:4" s="278" customFormat="1" ht="12">
      <c r="C2221" s="293"/>
      <c r="D2221" s="282"/>
    </row>
    <row r="2222" spans="3:4" s="278" customFormat="1" ht="12">
      <c r="C2222" s="293"/>
      <c r="D2222" s="282"/>
    </row>
    <row r="2223" spans="3:4" s="278" customFormat="1" ht="12">
      <c r="C2223" s="293"/>
      <c r="D2223" s="282"/>
    </row>
    <row r="2224" spans="3:4" s="278" customFormat="1" ht="12">
      <c r="C2224" s="293"/>
      <c r="D2224" s="282"/>
    </row>
    <row r="2225" spans="3:4" s="278" customFormat="1" ht="12">
      <c r="C2225" s="293"/>
      <c r="D2225" s="282"/>
    </row>
    <row r="2226" spans="3:4" s="278" customFormat="1" ht="12">
      <c r="C2226" s="293"/>
      <c r="D2226" s="282"/>
    </row>
    <row r="2227" spans="3:4" s="278" customFormat="1" ht="12">
      <c r="C2227" s="293"/>
      <c r="D2227" s="282"/>
    </row>
    <row r="2228" spans="3:4" s="278" customFormat="1" ht="12">
      <c r="C2228" s="293"/>
      <c r="D2228" s="282"/>
    </row>
    <row r="2229" spans="3:4" s="278" customFormat="1" ht="12">
      <c r="C2229" s="293"/>
      <c r="D2229" s="282"/>
    </row>
    <row r="2230" spans="3:4" s="278" customFormat="1" ht="12">
      <c r="C2230" s="293"/>
      <c r="D2230" s="282"/>
    </row>
    <row r="2231" spans="3:4" s="278" customFormat="1" ht="12">
      <c r="C2231" s="293"/>
      <c r="D2231" s="282"/>
    </row>
    <row r="2232" spans="3:4" s="278" customFormat="1" ht="12">
      <c r="C2232" s="293"/>
      <c r="D2232" s="282"/>
    </row>
    <row r="2233" spans="3:4" s="278" customFormat="1" ht="12">
      <c r="C2233" s="293"/>
      <c r="D2233" s="282"/>
    </row>
    <row r="2234" spans="3:4" s="278" customFormat="1" ht="12">
      <c r="C2234" s="293"/>
      <c r="D2234" s="282"/>
    </row>
    <row r="2235" spans="3:4" s="278" customFormat="1" ht="12">
      <c r="C2235" s="293"/>
      <c r="D2235" s="282"/>
    </row>
    <row r="2236" spans="3:4" s="278" customFormat="1" ht="12">
      <c r="C2236" s="293"/>
      <c r="D2236" s="282"/>
    </row>
    <row r="2237" spans="3:4" s="278" customFormat="1" ht="12">
      <c r="C2237" s="293"/>
      <c r="D2237" s="282"/>
    </row>
    <row r="2238" spans="3:4" s="278" customFormat="1" ht="12">
      <c r="C2238" s="293"/>
      <c r="D2238" s="282"/>
    </row>
    <row r="2239" spans="3:4" s="278" customFormat="1" ht="12">
      <c r="C2239" s="293"/>
      <c r="D2239" s="282"/>
    </row>
    <row r="2240" spans="3:4" s="278" customFormat="1" ht="12">
      <c r="C2240" s="293"/>
      <c r="D2240" s="282"/>
    </row>
    <row r="2241" spans="3:4" s="278" customFormat="1" ht="12">
      <c r="C2241" s="293"/>
      <c r="D2241" s="282"/>
    </row>
    <row r="2242" spans="3:4" s="278" customFormat="1" ht="12">
      <c r="C2242" s="293"/>
      <c r="D2242" s="282"/>
    </row>
    <row r="2243" spans="3:4" s="278" customFormat="1" ht="12">
      <c r="C2243" s="293"/>
      <c r="D2243" s="282"/>
    </row>
    <row r="2244" spans="3:4" s="278" customFormat="1" ht="12">
      <c r="C2244" s="293"/>
      <c r="D2244" s="282"/>
    </row>
    <row r="2245" spans="3:4" s="278" customFormat="1" ht="12">
      <c r="C2245" s="293"/>
      <c r="D2245" s="282"/>
    </row>
    <row r="2246" spans="3:4" s="278" customFormat="1" ht="12">
      <c r="C2246" s="293"/>
      <c r="D2246" s="282"/>
    </row>
    <row r="2247" spans="3:4" s="278" customFormat="1" ht="12">
      <c r="C2247" s="293"/>
      <c r="D2247" s="282"/>
    </row>
    <row r="2248" spans="3:4" s="278" customFormat="1" ht="12">
      <c r="C2248" s="293"/>
      <c r="D2248" s="282"/>
    </row>
    <row r="2249" spans="3:4" s="278" customFormat="1" ht="12">
      <c r="C2249" s="293"/>
      <c r="D2249" s="282"/>
    </row>
    <row r="2250" spans="3:4" s="278" customFormat="1" ht="12">
      <c r="C2250" s="293"/>
      <c r="D2250" s="282"/>
    </row>
    <row r="2251" spans="3:4" s="278" customFormat="1" ht="12">
      <c r="C2251" s="293"/>
      <c r="D2251" s="282"/>
    </row>
    <row r="2252" spans="3:4" s="278" customFormat="1" ht="12">
      <c r="C2252" s="293"/>
      <c r="D2252" s="282"/>
    </row>
    <row r="2253" spans="3:4" s="278" customFormat="1" ht="12">
      <c r="C2253" s="293"/>
      <c r="D2253" s="282"/>
    </row>
    <row r="2254" spans="3:4" s="278" customFormat="1" ht="12">
      <c r="C2254" s="293"/>
      <c r="D2254" s="282"/>
    </row>
    <row r="2255" spans="3:4" s="278" customFormat="1" ht="12">
      <c r="C2255" s="293"/>
      <c r="D2255" s="282"/>
    </row>
    <row r="2256" spans="3:4" s="278" customFormat="1" ht="12">
      <c r="C2256" s="293"/>
      <c r="D2256" s="282"/>
    </row>
    <row r="2257" spans="3:4" s="278" customFormat="1" ht="12">
      <c r="C2257" s="293"/>
      <c r="D2257" s="282"/>
    </row>
    <row r="2258" spans="3:4" s="278" customFormat="1" ht="12">
      <c r="C2258" s="293"/>
      <c r="D2258" s="282"/>
    </row>
    <row r="2259" spans="3:4" s="278" customFormat="1" ht="12">
      <c r="C2259" s="293"/>
      <c r="D2259" s="282"/>
    </row>
    <row r="2260" spans="3:4" s="278" customFormat="1" ht="12">
      <c r="C2260" s="293"/>
      <c r="D2260" s="282"/>
    </row>
    <row r="2261" spans="3:4" s="278" customFormat="1" ht="12">
      <c r="C2261" s="293"/>
      <c r="D2261" s="282"/>
    </row>
    <row r="2262" spans="3:4" s="278" customFormat="1" ht="12">
      <c r="C2262" s="293"/>
      <c r="D2262" s="282"/>
    </row>
    <row r="2263" spans="3:4" s="278" customFormat="1" ht="12">
      <c r="C2263" s="293"/>
      <c r="D2263" s="282"/>
    </row>
    <row r="2264" spans="3:4" s="278" customFormat="1" ht="12">
      <c r="C2264" s="293"/>
      <c r="D2264" s="282"/>
    </row>
    <row r="2265" spans="3:4" s="278" customFormat="1" ht="12">
      <c r="C2265" s="293"/>
      <c r="D2265" s="282"/>
    </row>
    <row r="2266" spans="3:4" s="278" customFormat="1" ht="12">
      <c r="C2266" s="293"/>
      <c r="D2266" s="282"/>
    </row>
    <row r="2267" spans="3:4" s="278" customFormat="1" ht="12">
      <c r="C2267" s="293"/>
      <c r="D2267" s="282"/>
    </row>
    <row r="2268" spans="3:4" s="278" customFormat="1" ht="12">
      <c r="C2268" s="293"/>
      <c r="D2268" s="282"/>
    </row>
    <row r="2269" spans="3:4" s="278" customFormat="1" ht="12">
      <c r="C2269" s="293"/>
      <c r="D2269" s="282"/>
    </row>
    <row r="2270" spans="3:4" s="278" customFormat="1" ht="12">
      <c r="C2270" s="293"/>
      <c r="D2270" s="282"/>
    </row>
    <row r="2271" spans="3:4" s="278" customFormat="1" ht="12">
      <c r="C2271" s="293"/>
      <c r="D2271" s="282"/>
    </row>
    <row r="2272" spans="3:4" s="278" customFormat="1" ht="12">
      <c r="C2272" s="293"/>
      <c r="D2272" s="282"/>
    </row>
    <row r="2273" spans="3:4" s="278" customFormat="1" ht="12">
      <c r="C2273" s="293"/>
      <c r="D2273" s="282"/>
    </row>
    <row r="2274" spans="3:4" s="278" customFormat="1" ht="12">
      <c r="C2274" s="293"/>
      <c r="D2274" s="282"/>
    </row>
    <row r="2275" spans="3:4" s="278" customFormat="1" ht="12">
      <c r="C2275" s="293"/>
      <c r="D2275" s="282"/>
    </row>
    <row r="2276" spans="3:4" s="278" customFormat="1" ht="12">
      <c r="C2276" s="293"/>
      <c r="D2276" s="282"/>
    </row>
    <row r="2277" spans="3:4" s="278" customFormat="1" ht="12">
      <c r="C2277" s="293"/>
      <c r="D2277" s="282"/>
    </row>
    <row r="2278" spans="3:4" s="278" customFormat="1" ht="12">
      <c r="C2278" s="293"/>
      <c r="D2278" s="282"/>
    </row>
    <row r="2279" spans="3:4" s="278" customFormat="1" ht="12">
      <c r="C2279" s="293"/>
      <c r="D2279" s="282"/>
    </row>
    <row r="2280" spans="3:4" s="278" customFormat="1" ht="12">
      <c r="C2280" s="293"/>
      <c r="D2280" s="282"/>
    </row>
    <row r="2281" spans="3:4" s="278" customFormat="1" ht="12">
      <c r="C2281" s="293"/>
      <c r="D2281" s="282"/>
    </row>
    <row r="2282" spans="3:4" s="278" customFormat="1" ht="12">
      <c r="C2282" s="293"/>
      <c r="D2282" s="282"/>
    </row>
    <row r="2283" spans="3:4" s="278" customFormat="1" ht="12">
      <c r="C2283" s="293"/>
      <c r="D2283" s="282"/>
    </row>
    <row r="2284" spans="3:4" s="278" customFormat="1" ht="12">
      <c r="C2284" s="293"/>
      <c r="D2284" s="282"/>
    </row>
    <row r="2285" spans="3:4" s="278" customFormat="1" ht="12">
      <c r="C2285" s="293"/>
      <c r="D2285" s="282"/>
    </row>
    <row r="2286" spans="3:4" s="278" customFormat="1" ht="12">
      <c r="C2286" s="293"/>
      <c r="D2286" s="282"/>
    </row>
    <row r="2287" spans="3:4" s="278" customFormat="1" ht="12">
      <c r="C2287" s="293"/>
      <c r="D2287" s="282"/>
    </row>
    <row r="2288" spans="3:4" s="278" customFormat="1" ht="12">
      <c r="C2288" s="293"/>
      <c r="D2288" s="282"/>
    </row>
    <row r="2289" spans="3:4" s="278" customFormat="1" ht="12">
      <c r="C2289" s="293"/>
      <c r="D2289" s="282"/>
    </row>
    <row r="2290" spans="3:4" s="278" customFormat="1" ht="12">
      <c r="C2290" s="293"/>
      <c r="D2290" s="282"/>
    </row>
    <row r="2291" spans="3:4" s="278" customFormat="1" ht="12">
      <c r="C2291" s="293"/>
      <c r="D2291" s="282"/>
    </row>
    <row r="2292" spans="3:4" s="278" customFormat="1" ht="12">
      <c r="C2292" s="293"/>
      <c r="D2292" s="282"/>
    </row>
    <row r="2293" spans="3:4" s="278" customFormat="1" ht="12">
      <c r="C2293" s="293"/>
      <c r="D2293" s="282"/>
    </row>
    <row r="2294" spans="3:4" s="278" customFormat="1" ht="12">
      <c r="C2294" s="293"/>
      <c r="D2294" s="282"/>
    </row>
    <row r="2295" spans="3:4" s="278" customFormat="1" ht="12">
      <c r="C2295" s="293"/>
      <c r="D2295" s="282"/>
    </row>
    <row r="2296" spans="3:4" s="278" customFormat="1" ht="12">
      <c r="C2296" s="293"/>
      <c r="D2296" s="282"/>
    </row>
    <row r="2297" spans="3:4" s="278" customFormat="1" ht="12">
      <c r="C2297" s="293"/>
      <c r="D2297" s="282"/>
    </row>
    <row r="2298" spans="3:4" s="278" customFormat="1" ht="12">
      <c r="C2298" s="293"/>
      <c r="D2298" s="282"/>
    </row>
    <row r="2299" spans="3:4" s="278" customFormat="1" ht="12">
      <c r="C2299" s="293"/>
      <c r="D2299" s="282"/>
    </row>
    <row r="2300" spans="3:4" s="278" customFormat="1" ht="12">
      <c r="C2300" s="293"/>
      <c r="D2300" s="282"/>
    </row>
    <row r="2301" spans="3:4" s="278" customFormat="1" ht="12">
      <c r="C2301" s="293"/>
      <c r="D2301" s="282"/>
    </row>
    <row r="2302" spans="3:4" s="278" customFormat="1" ht="12">
      <c r="C2302" s="293"/>
      <c r="D2302" s="282"/>
    </row>
    <row r="2303" spans="3:4" s="278" customFormat="1" ht="12">
      <c r="C2303" s="293"/>
      <c r="D2303" s="282"/>
    </row>
    <row r="2304" spans="3:4" s="278" customFormat="1" ht="12">
      <c r="C2304" s="293"/>
      <c r="D2304" s="282"/>
    </row>
    <row r="2305" spans="3:4" s="278" customFormat="1" ht="12">
      <c r="C2305" s="293"/>
      <c r="D2305" s="282"/>
    </row>
    <row r="2306" spans="3:4" s="278" customFormat="1" ht="12">
      <c r="C2306" s="293"/>
      <c r="D2306" s="282"/>
    </row>
    <row r="2307" spans="3:4" s="278" customFormat="1" ht="12">
      <c r="C2307" s="293"/>
      <c r="D2307" s="282"/>
    </row>
    <row r="2308" spans="3:4" s="278" customFormat="1" ht="12">
      <c r="C2308" s="293"/>
      <c r="D2308" s="282"/>
    </row>
    <row r="2309" spans="3:4" s="278" customFormat="1" ht="12">
      <c r="C2309" s="293"/>
      <c r="D2309" s="282"/>
    </row>
    <row r="2310" spans="3:4" s="278" customFormat="1" ht="12">
      <c r="C2310" s="293"/>
      <c r="D2310" s="282"/>
    </row>
    <row r="2311" spans="3:4" s="278" customFormat="1" ht="12">
      <c r="C2311" s="293"/>
      <c r="D2311" s="282"/>
    </row>
    <row r="2312" spans="3:4" s="278" customFormat="1" ht="12">
      <c r="C2312" s="293"/>
      <c r="D2312" s="282"/>
    </row>
    <row r="2313" spans="3:4" s="278" customFormat="1" ht="12">
      <c r="C2313" s="293"/>
      <c r="D2313" s="282"/>
    </row>
    <row r="2314" spans="3:4" s="278" customFormat="1" ht="12">
      <c r="C2314" s="293"/>
      <c r="D2314" s="282"/>
    </row>
    <row r="2315" spans="3:4" s="278" customFormat="1" ht="12">
      <c r="C2315" s="293"/>
      <c r="D2315" s="282"/>
    </row>
    <row r="2316" spans="3:4" s="278" customFormat="1" ht="12">
      <c r="C2316" s="293"/>
      <c r="D2316" s="282"/>
    </row>
    <row r="2317" spans="3:4" s="278" customFormat="1" ht="12">
      <c r="C2317" s="293"/>
      <c r="D2317" s="282"/>
    </row>
    <row r="2318" spans="3:4" s="278" customFormat="1" ht="12">
      <c r="C2318" s="293"/>
      <c r="D2318" s="282"/>
    </row>
    <row r="2319" spans="3:4" s="278" customFormat="1" ht="12">
      <c r="C2319" s="293"/>
      <c r="D2319" s="282"/>
    </row>
    <row r="2320" spans="3:4" s="278" customFormat="1" ht="12">
      <c r="C2320" s="293"/>
      <c r="D2320" s="282"/>
    </row>
    <row r="2321" spans="3:4" s="278" customFormat="1" ht="12">
      <c r="C2321" s="293"/>
      <c r="D2321" s="282"/>
    </row>
    <row r="2322" spans="3:4" s="278" customFormat="1" ht="12">
      <c r="C2322" s="293"/>
      <c r="D2322" s="282"/>
    </row>
    <row r="2323" spans="3:4" s="278" customFormat="1" ht="12">
      <c r="C2323" s="293"/>
      <c r="D2323" s="282"/>
    </row>
    <row r="2324" spans="3:4" s="278" customFormat="1" ht="12">
      <c r="C2324" s="293"/>
      <c r="D2324" s="282"/>
    </row>
    <row r="2325" spans="3:4" s="278" customFormat="1" ht="12">
      <c r="C2325" s="293"/>
      <c r="D2325" s="282"/>
    </row>
    <row r="2326" spans="3:4" s="278" customFormat="1" ht="12">
      <c r="C2326" s="293"/>
      <c r="D2326" s="282"/>
    </row>
    <row r="2327" spans="3:4" s="278" customFormat="1" ht="12">
      <c r="C2327" s="293"/>
      <c r="D2327" s="282"/>
    </row>
    <row r="2328" spans="3:4" s="278" customFormat="1" ht="12">
      <c r="C2328" s="293"/>
      <c r="D2328" s="282"/>
    </row>
    <row r="2329" spans="3:4" s="278" customFormat="1" ht="12">
      <c r="C2329" s="293"/>
      <c r="D2329" s="282"/>
    </row>
    <row r="2330" spans="3:4" s="278" customFormat="1" ht="12">
      <c r="C2330" s="293"/>
      <c r="D2330" s="282"/>
    </row>
    <row r="2331" spans="3:4" s="278" customFormat="1" ht="12">
      <c r="C2331" s="293"/>
      <c r="D2331" s="282"/>
    </row>
    <row r="2332" spans="3:4" s="278" customFormat="1" ht="12">
      <c r="C2332" s="293"/>
      <c r="D2332" s="282"/>
    </row>
    <row r="2333" spans="3:4" s="278" customFormat="1" ht="12">
      <c r="C2333" s="293"/>
      <c r="D2333" s="282"/>
    </row>
    <row r="2334" spans="3:4" s="278" customFormat="1" ht="12">
      <c r="C2334" s="293"/>
      <c r="D2334" s="282"/>
    </row>
    <row r="2335" spans="3:4" s="278" customFormat="1" ht="12">
      <c r="C2335" s="293"/>
      <c r="D2335" s="282"/>
    </row>
    <row r="2336" spans="3:4" s="278" customFormat="1" ht="12">
      <c r="C2336" s="293"/>
      <c r="D2336" s="282"/>
    </row>
    <row r="2337" spans="3:4" s="278" customFormat="1" ht="12">
      <c r="C2337" s="293"/>
      <c r="D2337" s="282"/>
    </row>
    <row r="2338" spans="3:4" s="278" customFormat="1" ht="12">
      <c r="C2338" s="293"/>
      <c r="D2338" s="282"/>
    </row>
    <row r="2339" spans="3:4" s="278" customFormat="1" ht="12">
      <c r="C2339" s="293"/>
      <c r="D2339" s="282"/>
    </row>
    <row r="2340" spans="3:4" s="278" customFormat="1" ht="12">
      <c r="C2340" s="293"/>
      <c r="D2340" s="282"/>
    </row>
    <row r="2341" spans="3:4" s="278" customFormat="1" ht="12">
      <c r="C2341" s="293"/>
      <c r="D2341" s="282"/>
    </row>
    <row r="2342" spans="3:4" s="278" customFormat="1" ht="12">
      <c r="C2342" s="293"/>
      <c r="D2342" s="282"/>
    </row>
    <row r="2343" spans="3:4" s="278" customFormat="1" ht="12">
      <c r="C2343" s="293"/>
      <c r="D2343" s="282"/>
    </row>
    <row r="2344" spans="3:4" s="278" customFormat="1" ht="12">
      <c r="C2344" s="293"/>
      <c r="D2344" s="282"/>
    </row>
    <row r="2345" spans="3:4" s="278" customFormat="1" ht="12">
      <c r="C2345" s="293"/>
      <c r="D2345" s="282"/>
    </row>
    <row r="2346" spans="3:4" s="278" customFormat="1" ht="12">
      <c r="C2346" s="293"/>
      <c r="D2346" s="282"/>
    </row>
    <row r="2347" spans="3:4" s="278" customFormat="1" ht="12">
      <c r="C2347" s="293"/>
      <c r="D2347" s="282"/>
    </row>
    <row r="2348" spans="3:4" s="278" customFormat="1" ht="12">
      <c r="C2348" s="293"/>
      <c r="D2348" s="282"/>
    </row>
    <row r="2349" spans="3:4" s="278" customFormat="1" ht="12">
      <c r="C2349" s="293"/>
      <c r="D2349" s="282"/>
    </row>
    <row r="2350" spans="3:4" s="278" customFormat="1" ht="12">
      <c r="C2350" s="293"/>
      <c r="D2350" s="282"/>
    </row>
    <row r="2351" spans="3:4" s="278" customFormat="1" ht="12">
      <c r="C2351" s="293"/>
      <c r="D2351" s="282"/>
    </row>
    <row r="2352" spans="3:4" s="278" customFormat="1" ht="12">
      <c r="C2352" s="293"/>
      <c r="D2352" s="282"/>
    </row>
    <row r="2353" spans="3:4" s="278" customFormat="1" ht="12">
      <c r="C2353" s="293"/>
      <c r="D2353" s="282"/>
    </row>
    <row r="2354" spans="3:4" s="278" customFormat="1" ht="12">
      <c r="C2354" s="293"/>
      <c r="D2354" s="282"/>
    </row>
    <row r="2355" spans="3:4" s="278" customFormat="1" ht="12">
      <c r="C2355" s="293"/>
      <c r="D2355" s="282"/>
    </row>
    <row r="2356" spans="3:4" s="278" customFormat="1" ht="12">
      <c r="C2356" s="293"/>
      <c r="D2356" s="282"/>
    </row>
    <row r="2357" spans="3:4" s="278" customFormat="1" ht="12">
      <c r="C2357" s="293"/>
      <c r="D2357" s="282"/>
    </row>
    <row r="2358" spans="3:4" s="278" customFormat="1" ht="12">
      <c r="C2358" s="293"/>
      <c r="D2358" s="282"/>
    </row>
    <row r="2359" spans="3:4" s="278" customFormat="1" ht="12">
      <c r="C2359" s="293"/>
      <c r="D2359" s="282"/>
    </row>
    <row r="2360" spans="3:4" s="278" customFormat="1" ht="12">
      <c r="C2360" s="293"/>
      <c r="D2360" s="282"/>
    </row>
    <row r="2361" spans="3:4" s="278" customFormat="1" ht="12">
      <c r="C2361" s="293"/>
      <c r="D2361" s="282"/>
    </row>
    <row r="2362" spans="3:4" s="278" customFormat="1" ht="12">
      <c r="C2362" s="293"/>
      <c r="D2362" s="282"/>
    </row>
    <row r="2363" spans="3:4" s="278" customFormat="1" ht="12">
      <c r="C2363" s="293"/>
      <c r="D2363" s="282"/>
    </row>
    <row r="2364" spans="3:4" s="278" customFormat="1" ht="12">
      <c r="C2364" s="293"/>
      <c r="D2364" s="282"/>
    </row>
    <row r="2365" spans="3:4" s="278" customFormat="1" ht="12">
      <c r="C2365" s="293"/>
      <c r="D2365" s="282"/>
    </row>
    <row r="2366" spans="3:4" s="278" customFormat="1" ht="12">
      <c r="C2366" s="293"/>
      <c r="D2366" s="282"/>
    </row>
    <row r="2367" spans="3:4" s="278" customFormat="1" ht="12">
      <c r="C2367" s="293"/>
      <c r="D2367" s="282"/>
    </row>
    <row r="2368" spans="3:4" s="278" customFormat="1" ht="12">
      <c r="C2368" s="293"/>
      <c r="D2368" s="282"/>
    </row>
    <row r="2369" spans="3:4" s="278" customFormat="1" ht="12">
      <c r="C2369" s="293"/>
      <c r="D2369" s="282"/>
    </row>
    <row r="2370" spans="3:4" s="278" customFormat="1" ht="12">
      <c r="C2370" s="293"/>
      <c r="D2370" s="282"/>
    </row>
    <row r="2371" spans="3:4" s="278" customFormat="1" ht="12">
      <c r="C2371" s="293"/>
      <c r="D2371" s="282"/>
    </row>
    <row r="2372" spans="3:4" s="278" customFormat="1" ht="12">
      <c r="C2372" s="293"/>
      <c r="D2372" s="282"/>
    </row>
    <row r="2373" spans="3:4" s="278" customFormat="1" ht="12">
      <c r="C2373" s="293"/>
      <c r="D2373" s="282"/>
    </row>
    <row r="2374" spans="3:4" s="278" customFormat="1" ht="12">
      <c r="C2374" s="293"/>
      <c r="D2374" s="282"/>
    </row>
    <row r="2375" spans="3:4" s="278" customFormat="1" ht="12">
      <c r="C2375" s="293"/>
      <c r="D2375" s="282"/>
    </row>
    <row r="2376" spans="3:4" s="278" customFormat="1" ht="12">
      <c r="C2376" s="293"/>
      <c r="D2376" s="282"/>
    </row>
    <row r="2377" spans="3:4" s="278" customFormat="1" ht="12">
      <c r="C2377" s="293"/>
      <c r="D2377" s="282"/>
    </row>
    <row r="2378" spans="3:4" s="278" customFormat="1" ht="12">
      <c r="C2378" s="293"/>
      <c r="D2378" s="282"/>
    </row>
    <row r="2379" spans="3:4" s="278" customFormat="1" ht="12">
      <c r="C2379" s="293"/>
      <c r="D2379" s="282"/>
    </row>
    <row r="2380" spans="3:4" s="278" customFormat="1" ht="12">
      <c r="C2380" s="293"/>
      <c r="D2380" s="282"/>
    </row>
    <row r="2381" spans="3:4" s="278" customFormat="1" ht="12">
      <c r="C2381" s="293"/>
      <c r="D2381" s="282"/>
    </row>
    <row r="2382" spans="3:4" s="278" customFormat="1" ht="12">
      <c r="C2382" s="293"/>
      <c r="D2382" s="282"/>
    </row>
    <row r="2383" spans="3:4" s="278" customFormat="1" ht="12">
      <c r="C2383" s="293"/>
      <c r="D2383" s="282"/>
    </row>
    <row r="2384" spans="3:4" s="278" customFormat="1" ht="12">
      <c r="C2384" s="293"/>
      <c r="D2384" s="282"/>
    </row>
    <row r="2385" spans="3:4" s="278" customFormat="1" ht="12">
      <c r="C2385" s="293"/>
      <c r="D2385" s="282"/>
    </row>
    <row r="2386" spans="3:4" s="278" customFormat="1" ht="12">
      <c r="C2386" s="293"/>
      <c r="D2386" s="282"/>
    </row>
    <row r="2387" spans="3:4" s="278" customFormat="1" ht="12">
      <c r="C2387" s="293"/>
      <c r="D2387" s="282"/>
    </row>
    <row r="2388" spans="3:4" s="278" customFormat="1" ht="12">
      <c r="C2388" s="293"/>
      <c r="D2388" s="282"/>
    </row>
    <row r="2389" spans="3:4" s="278" customFormat="1" ht="12">
      <c r="C2389" s="293"/>
      <c r="D2389" s="282"/>
    </row>
    <row r="2390" spans="3:4" s="278" customFormat="1" ht="12">
      <c r="C2390" s="293"/>
      <c r="D2390" s="282"/>
    </row>
    <row r="2391" spans="3:4" s="278" customFormat="1" ht="12">
      <c r="C2391" s="293"/>
      <c r="D2391" s="282"/>
    </row>
    <row r="2392" spans="3:4" s="278" customFormat="1" ht="12">
      <c r="C2392" s="293"/>
      <c r="D2392" s="282"/>
    </row>
    <row r="2393" spans="3:4" s="278" customFormat="1" ht="12">
      <c r="C2393" s="293"/>
      <c r="D2393" s="282"/>
    </row>
  </sheetData>
  <sheetProtection/>
  <mergeCells count="15">
    <mergeCell ref="A61:A67"/>
    <mergeCell ref="E11:M11"/>
    <mergeCell ref="C11:C13"/>
    <mergeCell ref="A5:N5"/>
    <mergeCell ref="A20:A21"/>
    <mergeCell ref="A27:A28"/>
    <mergeCell ref="A30:A31"/>
    <mergeCell ref="Q11:Q13"/>
    <mergeCell ref="P11:P13"/>
    <mergeCell ref="B6:L6"/>
    <mergeCell ref="A8:O8"/>
    <mergeCell ref="D11:D13"/>
    <mergeCell ref="O11:O13"/>
    <mergeCell ref="A11:A13"/>
    <mergeCell ref="B11:B1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zoomScale="66" zoomScaleNormal="66" zoomScalePageLayoutView="0" workbookViewId="0" topLeftCell="A1">
      <selection activeCell="B8" sqref="B8:T8"/>
    </sheetView>
  </sheetViews>
  <sheetFormatPr defaultColWidth="9.00390625" defaultRowHeight="12.75"/>
  <cols>
    <col min="1" max="1" width="15.375" style="72" customWidth="1"/>
    <col min="2" max="2" width="11.625" style="72" customWidth="1"/>
    <col min="3" max="3" width="15.00390625" style="72" customWidth="1"/>
    <col min="4" max="4" width="16.75390625" style="72" customWidth="1"/>
    <col min="5" max="5" width="17.625" style="72" customWidth="1"/>
    <col min="6" max="6" width="17.00390625" style="72" customWidth="1"/>
    <col min="7" max="7" width="19.00390625" style="72" customWidth="1"/>
    <col min="8" max="8" width="16.75390625" style="72" customWidth="1"/>
    <col min="9" max="9" width="19.125" style="72" customWidth="1"/>
    <col min="10" max="10" width="18.00390625" style="72" customWidth="1"/>
    <col min="11" max="11" width="17.875" style="72" customWidth="1"/>
    <col min="12" max="12" width="17.00390625" style="72" customWidth="1"/>
    <col min="13" max="13" width="19.625" style="72" customWidth="1"/>
    <col min="14" max="14" width="17.25390625" style="72" customWidth="1"/>
    <col min="15" max="15" width="16.75390625" style="72" customWidth="1"/>
    <col min="16" max="16" width="16.875" style="72" customWidth="1"/>
    <col min="17" max="17" width="17.25390625" style="72" customWidth="1"/>
    <col min="18" max="18" width="19.00390625" style="72" customWidth="1"/>
    <col min="19" max="19" width="16.00390625" style="72" customWidth="1"/>
    <col min="20" max="20" width="18.375" style="72" customWidth="1"/>
    <col min="21" max="21" width="15.00390625" style="72" customWidth="1"/>
    <col min="22" max="22" width="16.625" style="72" customWidth="1"/>
    <col min="23" max="23" width="18.75390625" style="72" customWidth="1"/>
    <col min="24" max="24" width="16.75390625" style="72" customWidth="1"/>
    <col min="25" max="16384" width="9.125" style="72" customWidth="1"/>
  </cols>
  <sheetData>
    <row r="1" ht="15.75">
      <c r="T1" s="201" t="s">
        <v>909</v>
      </c>
    </row>
    <row r="2" ht="15.75">
      <c r="T2" s="202" t="s">
        <v>394</v>
      </c>
    </row>
    <row r="3" ht="15.75">
      <c r="T3" s="203" t="s">
        <v>876</v>
      </c>
    </row>
    <row r="4" ht="15.75">
      <c r="T4" s="203" t="s">
        <v>932</v>
      </c>
    </row>
    <row r="7" s="73" customFormat="1" ht="12.75"/>
    <row r="8" spans="2:20" ht="12.75">
      <c r="B8" s="912" t="s">
        <v>933</v>
      </c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</row>
    <row r="9" spans="9:10" ht="12.75">
      <c r="I9" s="100"/>
      <c r="J9" s="100"/>
    </row>
    <row r="10" spans="1:10" ht="17.25" customHeight="1" hidden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7.25" customHeight="1" hidden="1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7.25" customHeight="1" hidden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21" ht="5.25" customHeight="1">
      <c r="A13" s="746" t="s">
        <v>925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"/>
    </row>
    <row r="14" spans="1:21" ht="47.25" customHeight="1">
      <c r="A14" s="746"/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"/>
    </row>
    <row r="15" spans="1:5" ht="22.5" customHeight="1">
      <c r="A15" s="75"/>
      <c r="B15" s="75"/>
      <c r="C15" s="75"/>
      <c r="D15" s="75"/>
      <c r="E15" s="75"/>
    </row>
    <row r="17" ht="13.5" thickBot="1">
      <c r="T17" s="72" t="s">
        <v>161</v>
      </c>
    </row>
    <row r="18" spans="1:20" ht="45" customHeight="1" thickBot="1">
      <c r="A18" s="752" t="s">
        <v>68</v>
      </c>
      <c r="B18" s="753"/>
      <c r="C18" s="706" t="s">
        <v>688</v>
      </c>
      <c r="D18" s="732"/>
      <c r="E18" s="732"/>
      <c r="F18" s="732"/>
      <c r="G18" s="732"/>
      <c r="H18" s="732"/>
      <c r="I18" s="732"/>
      <c r="J18" s="733"/>
      <c r="K18" s="704" t="s">
        <v>717</v>
      </c>
      <c r="L18" s="705"/>
      <c r="M18" s="705"/>
      <c r="N18" s="705"/>
      <c r="O18" s="913"/>
      <c r="P18" s="725" t="s">
        <v>877</v>
      </c>
      <c r="Q18" s="725"/>
      <c r="R18" s="725"/>
      <c r="S18" s="725"/>
      <c r="T18" s="310"/>
    </row>
    <row r="19" spans="1:20" ht="45" customHeight="1" thickBot="1">
      <c r="A19" s="754"/>
      <c r="B19" s="755"/>
      <c r="C19" s="749" t="s">
        <v>163</v>
      </c>
      <c r="D19" s="750"/>
      <c r="E19" s="750"/>
      <c r="F19" s="750"/>
      <c r="G19" s="750"/>
      <c r="H19" s="750"/>
      <c r="I19" s="751"/>
      <c r="J19" s="720" t="s">
        <v>231</v>
      </c>
      <c r="K19" s="741" t="s">
        <v>163</v>
      </c>
      <c r="L19" s="742"/>
      <c r="M19" s="742"/>
      <c r="N19" s="742"/>
      <c r="O19" s="914"/>
      <c r="P19" s="726" t="s">
        <v>163</v>
      </c>
      <c r="Q19" s="726"/>
      <c r="R19" s="726"/>
      <c r="S19" s="726"/>
      <c r="T19" s="738" t="s">
        <v>231</v>
      </c>
    </row>
    <row r="20" spans="1:20" ht="87.75" customHeight="1">
      <c r="A20" s="754"/>
      <c r="B20" s="755"/>
      <c r="C20" s="714" t="s">
        <v>164</v>
      </c>
      <c r="D20" s="714"/>
      <c r="E20" s="714"/>
      <c r="F20" s="714"/>
      <c r="G20" s="503" t="s">
        <v>841</v>
      </c>
      <c r="H20" s="503" t="s">
        <v>509</v>
      </c>
      <c r="I20" s="199" t="s">
        <v>453</v>
      </c>
      <c r="J20" s="721"/>
      <c r="K20" s="713" t="s">
        <v>164</v>
      </c>
      <c r="L20" s="714"/>
      <c r="M20" s="714"/>
      <c r="N20" s="76" t="s">
        <v>453</v>
      </c>
      <c r="O20" s="915" t="s">
        <v>231</v>
      </c>
      <c r="P20" s="727" t="s">
        <v>164</v>
      </c>
      <c r="Q20" s="727"/>
      <c r="R20" s="728"/>
      <c r="S20" s="311" t="s">
        <v>453</v>
      </c>
      <c r="T20" s="739"/>
    </row>
    <row r="21" spans="1:20" ht="76.5" customHeight="1">
      <c r="A21" s="754"/>
      <c r="B21" s="755"/>
      <c r="C21" s="743" t="s">
        <v>1016</v>
      </c>
      <c r="D21" s="707" t="s">
        <v>455</v>
      </c>
      <c r="E21" s="707" t="s">
        <v>454</v>
      </c>
      <c r="F21" s="707" t="s">
        <v>127</v>
      </c>
      <c r="G21" s="710" t="s">
        <v>842</v>
      </c>
      <c r="H21" s="707" t="s">
        <v>630</v>
      </c>
      <c r="I21" s="707" t="s">
        <v>454</v>
      </c>
      <c r="J21" s="721"/>
      <c r="K21" s="729" t="s">
        <v>1016</v>
      </c>
      <c r="L21" s="707" t="s">
        <v>454</v>
      </c>
      <c r="M21" s="707" t="s">
        <v>127</v>
      </c>
      <c r="N21" s="707" t="s">
        <v>454</v>
      </c>
      <c r="O21" s="762"/>
      <c r="P21" s="743" t="s">
        <v>1016</v>
      </c>
      <c r="Q21" s="707" t="s">
        <v>454</v>
      </c>
      <c r="R21" s="707" t="s">
        <v>127</v>
      </c>
      <c r="S21" s="715" t="s">
        <v>454</v>
      </c>
      <c r="T21" s="739"/>
    </row>
    <row r="22" spans="1:20" ht="76.5" customHeight="1">
      <c r="A22" s="754"/>
      <c r="B22" s="755"/>
      <c r="C22" s="744"/>
      <c r="D22" s="708"/>
      <c r="E22" s="708"/>
      <c r="F22" s="708"/>
      <c r="G22" s="711"/>
      <c r="H22" s="708"/>
      <c r="I22" s="708"/>
      <c r="J22" s="721"/>
      <c r="K22" s="730"/>
      <c r="L22" s="708"/>
      <c r="M22" s="708"/>
      <c r="N22" s="708"/>
      <c r="O22" s="762"/>
      <c r="P22" s="744"/>
      <c r="Q22" s="708"/>
      <c r="R22" s="708"/>
      <c r="S22" s="716"/>
      <c r="T22" s="739"/>
    </row>
    <row r="23" spans="1:20" ht="39.75" customHeight="1">
      <c r="A23" s="754"/>
      <c r="B23" s="755"/>
      <c r="C23" s="744"/>
      <c r="D23" s="708"/>
      <c r="E23" s="708"/>
      <c r="F23" s="708"/>
      <c r="G23" s="711"/>
      <c r="H23" s="708"/>
      <c r="I23" s="708"/>
      <c r="J23" s="721"/>
      <c r="K23" s="730"/>
      <c r="L23" s="708"/>
      <c r="M23" s="708"/>
      <c r="N23" s="708"/>
      <c r="O23" s="762"/>
      <c r="P23" s="744"/>
      <c r="Q23" s="708"/>
      <c r="R23" s="708"/>
      <c r="S23" s="716"/>
      <c r="T23" s="739"/>
    </row>
    <row r="24" spans="1:20" ht="25.5" customHeight="1">
      <c r="A24" s="754"/>
      <c r="B24" s="755"/>
      <c r="C24" s="744"/>
      <c r="D24" s="708"/>
      <c r="E24" s="708"/>
      <c r="F24" s="708"/>
      <c r="G24" s="711"/>
      <c r="H24" s="708"/>
      <c r="I24" s="708"/>
      <c r="J24" s="721"/>
      <c r="K24" s="730"/>
      <c r="L24" s="708"/>
      <c r="M24" s="708"/>
      <c r="N24" s="708"/>
      <c r="O24" s="762"/>
      <c r="P24" s="744"/>
      <c r="Q24" s="708"/>
      <c r="R24" s="708"/>
      <c r="S24" s="716"/>
      <c r="T24" s="739"/>
    </row>
    <row r="25" spans="1:20" ht="31.5" customHeight="1" thickBot="1">
      <c r="A25" s="756"/>
      <c r="B25" s="757"/>
      <c r="C25" s="745"/>
      <c r="D25" s="709"/>
      <c r="E25" s="709"/>
      <c r="F25" s="709"/>
      <c r="G25" s="712"/>
      <c r="H25" s="709"/>
      <c r="I25" s="709"/>
      <c r="J25" s="722"/>
      <c r="K25" s="731"/>
      <c r="L25" s="709"/>
      <c r="M25" s="709"/>
      <c r="N25" s="709"/>
      <c r="O25" s="763"/>
      <c r="P25" s="745"/>
      <c r="Q25" s="709"/>
      <c r="R25" s="709"/>
      <c r="S25" s="717"/>
      <c r="T25" s="740"/>
    </row>
    <row r="26" spans="1:20" ht="16.5" thickBot="1">
      <c r="A26" s="734">
        <v>1</v>
      </c>
      <c r="B26" s="735"/>
      <c r="C26" s="83">
        <v>2</v>
      </c>
      <c r="D26" s="83">
        <v>3</v>
      </c>
      <c r="E26" s="83">
        <v>4</v>
      </c>
      <c r="F26" s="83" t="s">
        <v>904</v>
      </c>
      <c r="G26" s="79">
        <v>6</v>
      </c>
      <c r="H26" s="79">
        <v>7</v>
      </c>
      <c r="I26" s="79">
        <v>8</v>
      </c>
      <c r="J26" s="294" t="s">
        <v>905</v>
      </c>
      <c r="K26" s="137">
        <v>10</v>
      </c>
      <c r="L26" s="83">
        <v>11</v>
      </c>
      <c r="M26" s="83" t="s">
        <v>1017</v>
      </c>
      <c r="N26" s="79">
        <v>13</v>
      </c>
      <c r="O26" s="86" t="s">
        <v>1018</v>
      </c>
      <c r="P26" s="79">
        <v>15</v>
      </c>
      <c r="Q26" s="83">
        <v>16</v>
      </c>
      <c r="R26" s="83" t="s">
        <v>1019</v>
      </c>
      <c r="S26" s="79">
        <v>18</v>
      </c>
      <c r="T26" s="86" t="s">
        <v>1020</v>
      </c>
    </row>
    <row r="27" spans="1:20" ht="15.75">
      <c r="A27" s="736" t="s">
        <v>155</v>
      </c>
      <c r="B27" s="737"/>
      <c r="C27" s="566">
        <v>458.516</v>
      </c>
      <c r="D27" s="105">
        <v>16.9758</v>
      </c>
      <c r="E27" s="55">
        <f>913.859+123.85</f>
        <v>1037.709</v>
      </c>
      <c r="F27" s="105">
        <f>C27+D27+E27</f>
        <v>1513.2008</v>
      </c>
      <c r="G27" s="566"/>
      <c r="H27" s="105">
        <v>122.7335</v>
      </c>
      <c r="I27" s="105">
        <f>2727.105+145.7</f>
        <v>2872.805</v>
      </c>
      <c r="J27" s="565">
        <f>F27+G27+H27+I27</f>
        <v>4508.7393</v>
      </c>
      <c r="K27" s="499">
        <v>425.705</v>
      </c>
      <c r="L27" s="55">
        <v>913.859</v>
      </c>
      <c r="M27" s="105">
        <f>K27+L27</f>
        <v>1339.564</v>
      </c>
      <c r="N27" s="105">
        <v>2727.105</v>
      </c>
      <c r="O27" s="567">
        <f>M27+N27</f>
        <v>4066.669</v>
      </c>
      <c r="P27" s="916">
        <v>425.705</v>
      </c>
      <c r="Q27" s="55">
        <v>913.859</v>
      </c>
      <c r="R27" s="105">
        <f>P27+Q27</f>
        <v>1339.564</v>
      </c>
      <c r="S27" s="105">
        <v>2727.105</v>
      </c>
      <c r="T27" s="567">
        <f>R27+S27</f>
        <v>4066.669</v>
      </c>
    </row>
    <row r="28" spans="1:20" ht="15.75">
      <c r="A28" s="718" t="s">
        <v>156</v>
      </c>
      <c r="B28" s="719"/>
      <c r="C28" s="566"/>
      <c r="D28" s="105">
        <v>16.9758</v>
      </c>
      <c r="E28" s="56">
        <f>940.513+145.7</f>
        <v>1086.213</v>
      </c>
      <c r="F28" s="105">
        <f aca="true" t="shared" si="0" ref="F28:F33">C28+D28+E28</f>
        <v>1103.1888</v>
      </c>
      <c r="G28" s="566"/>
      <c r="H28" s="105">
        <v>195.0335</v>
      </c>
      <c r="I28" s="105">
        <f>3156.755+203.98</f>
        <v>3360.735</v>
      </c>
      <c r="J28" s="565">
        <f aca="true" t="shared" si="1" ref="J28:J33">F28+G28+H28+I28</f>
        <v>4658.9573</v>
      </c>
      <c r="K28" s="500"/>
      <c r="L28" s="56"/>
      <c r="M28" s="105">
        <f aca="true" t="shared" si="2" ref="M28:M33">K28+L28</f>
        <v>0</v>
      </c>
      <c r="N28" s="105"/>
      <c r="O28" s="567">
        <f aca="true" t="shared" si="3" ref="O28:O33">M28+N28</f>
        <v>0</v>
      </c>
      <c r="P28" s="917"/>
      <c r="Q28" s="55"/>
      <c r="R28" s="105">
        <f aca="true" t="shared" si="4" ref="R28:R33">P28+Q28</f>
        <v>0</v>
      </c>
      <c r="S28" s="105"/>
      <c r="T28" s="567">
        <f aca="true" t="shared" si="5" ref="T28:T33">R28+S28</f>
        <v>0</v>
      </c>
    </row>
    <row r="29" spans="1:20" ht="15.75">
      <c r="A29" s="723" t="s">
        <v>159</v>
      </c>
      <c r="B29" s="724"/>
      <c r="C29" s="566"/>
      <c r="D29" s="105">
        <v>16.9758</v>
      </c>
      <c r="E29" s="56">
        <f>3071.212+284.12</f>
        <v>3355.332</v>
      </c>
      <c r="F29" s="105">
        <f t="shared" si="0"/>
        <v>3372.3078</v>
      </c>
      <c r="G29" s="566"/>
      <c r="H29" s="105">
        <v>182.8645</v>
      </c>
      <c r="I29" s="105">
        <f>4458.133+233.12+72.85</f>
        <v>4764.103</v>
      </c>
      <c r="J29" s="565">
        <f t="shared" si="1"/>
        <v>8319.275300000001</v>
      </c>
      <c r="K29" s="500"/>
      <c r="L29" s="56"/>
      <c r="M29" s="105">
        <f t="shared" si="2"/>
        <v>0</v>
      </c>
      <c r="N29" s="105"/>
      <c r="O29" s="567">
        <f t="shared" si="3"/>
        <v>0</v>
      </c>
      <c r="P29" s="917"/>
      <c r="Q29" s="55"/>
      <c r="R29" s="105">
        <f t="shared" si="4"/>
        <v>0</v>
      </c>
      <c r="S29" s="105"/>
      <c r="T29" s="567">
        <f t="shared" si="5"/>
        <v>0</v>
      </c>
    </row>
    <row r="30" spans="1:20" ht="15.75">
      <c r="A30" s="723" t="s">
        <v>160</v>
      </c>
      <c r="B30" s="724"/>
      <c r="C30" s="566">
        <v>458.516</v>
      </c>
      <c r="D30" s="105">
        <v>16.9758</v>
      </c>
      <c r="E30" s="56">
        <f>4254.47+480.81</f>
        <v>4735.280000000001</v>
      </c>
      <c r="F30" s="105">
        <f t="shared" si="0"/>
        <v>5210.7718</v>
      </c>
      <c r="G30" s="566"/>
      <c r="H30" s="77">
        <v>50.0799</v>
      </c>
      <c r="I30" s="105">
        <f>1599.946+145.7</f>
        <v>1745.646</v>
      </c>
      <c r="J30" s="565">
        <f t="shared" si="1"/>
        <v>7006.4977</v>
      </c>
      <c r="K30" s="499">
        <v>425.705</v>
      </c>
      <c r="L30" s="56">
        <v>4254.47</v>
      </c>
      <c r="M30" s="105">
        <f t="shared" si="2"/>
        <v>4680.175</v>
      </c>
      <c r="N30" s="105">
        <v>1599.946</v>
      </c>
      <c r="O30" s="567">
        <f t="shared" si="3"/>
        <v>6280.121</v>
      </c>
      <c r="P30" s="916">
        <v>425.705</v>
      </c>
      <c r="Q30" s="55">
        <v>4254.47</v>
      </c>
      <c r="R30" s="105">
        <f t="shared" si="4"/>
        <v>4680.175</v>
      </c>
      <c r="S30" s="105">
        <v>1599.946</v>
      </c>
      <c r="T30" s="567">
        <f t="shared" si="5"/>
        <v>6280.121</v>
      </c>
    </row>
    <row r="31" spans="1:20" ht="15.75">
      <c r="A31" s="723" t="s">
        <v>157</v>
      </c>
      <c r="B31" s="724"/>
      <c r="C31" s="566">
        <v>458.516</v>
      </c>
      <c r="D31" s="105">
        <v>16.9758</v>
      </c>
      <c r="E31" s="56">
        <f>1713.244+182.13</f>
        <v>1895.3739999999998</v>
      </c>
      <c r="F31" s="105">
        <f t="shared" si="0"/>
        <v>2370.8657999999996</v>
      </c>
      <c r="G31" s="566"/>
      <c r="H31" s="77">
        <v>50.0799</v>
      </c>
      <c r="I31" s="105">
        <f>1964.747+65.57</f>
        <v>2030.317</v>
      </c>
      <c r="J31" s="565">
        <f t="shared" si="1"/>
        <v>4451.262699999999</v>
      </c>
      <c r="K31" s="499">
        <v>425.705</v>
      </c>
      <c r="L31" s="56">
        <v>1713.244</v>
      </c>
      <c r="M31" s="105">
        <f t="shared" si="2"/>
        <v>2138.949</v>
      </c>
      <c r="N31" s="105">
        <v>1964.747</v>
      </c>
      <c r="O31" s="567">
        <f t="shared" si="3"/>
        <v>4103.696</v>
      </c>
      <c r="P31" s="916">
        <v>425.705</v>
      </c>
      <c r="Q31" s="55">
        <v>1713.244</v>
      </c>
      <c r="R31" s="105">
        <f t="shared" si="4"/>
        <v>2138.949</v>
      </c>
      <c r="S31" s="105">
        <v>1964.747</v>
      </c>
      <c r="T31" s="567">
        <f t="shared" si="5"/>
        <v>4103.696</v>
      </c>
    </row>
    <row r="32" spans="1:20" ht="15.75">
      <c r="A32" s="718" t="s">
        <v>158</v>
      </c>
      <c r="B32" s="719"/>
      <c r="C32" s="77"/>
      <c r="D32" s="105">
        <v>16.9758</v>
      </c>
      <c r="E32" s="56">
        <f>540.822+72.85</f>
        <v>613.672</v>
      </c>
      <c r="F32" s="105">
        <f t="shared" si="0"/>
        <v>630.6478000000001</v>
      </c>
      <c r="G32" s="566">
        <v>22.993</v>
      </c>
      <c r="H32" s="105">
        <v>149.1645</v>
      </c>
      <c r="I32" s="105">
        <f>2502.645+167.56</f>
        <v>2670.205</v>
      </c>
      <c r="J32" s="565">
        <f t="shared" si="1"/>
        <v>3473.0103</v>
      </c>
      <c r="K32" s="500"/>
      <c r="L32" s="56">
        <v>540.822</v>
      </c>
      <c r="M32" s="105">
        <f t="shared" si="2"/>
        <v>540.822</v>
      </c>
      <c r="N32" s="105">
        <v>2502.645</v>
      </c>
      <c r="O32" s="567">
        <f t="shared" si="3"/>
        <v>3043.467</v>
      </c>
      <c r="P32" s="917"/>
      <c r="Q32" s="55">
        <v>540.822</v>
      </c>
      <c r="R32" s="105">
        <f t="shared" si="4"/>
        <v>540.822</v>
      </c>
      <c r="S32" s="105">
        <v>2502.645</v>
      </c>
      <c r="T32" s="567">
        <f t="shared" si="5"/>
        <v>3043.467</v>
      </c>
    </row>
    <row r="33" spans="1:20" ht="16.5" thickBot="1">
      <c r="A33" s="84" t="s">
        <v>153</v>
      </c>
      <c r="B33" s="85"/>
      <c r="C33" s="81"/>
      <c r="D33" s="568">
        <v>119.25718</v>
      </c>
      <c r="E33" s="80"/>
      <c r="F33" s="105">
        <f t="shared" si="0"/>
        <v>119.25718</v>
      </c>
      <c r="G33" s="918"/>
      <c r="H33" s="81">
        <v>545.66414</v>
      </c>
      <c r="I33" s="568">
        <v>241.88637</v>
      </c>
      <c r="J33" s="565">
        <f t="shared" si="1"/>
        <v>906.8076899999999</v>
      </c>
      <c r="K33" s="501"/>
      <c r="L33" s="80"/>
      <c r="M33" s="105">
        <f t="shared" si="2"/>
        <v>0</v>
      </c>
      <c r="N33" s="80"/>
      <c r="O33" s="567">
        <f t="shared" si="3"/>
        <v>0</v>
      </c>
      <c r="P33" s="919"/>
      <c r="Q33" s="80"/>
      <c r="R33" s="105">
        <f t="shared" si="4"/>
        <v>0</v>
      </c>
      <c r="S33" s="80"/>
      <c r="T33" s="567">
        <f t="shared" si="5"/>
        <v>0</v>
      </c>
    </row>
    <row r="34" spans="1:20" ht="16.5" thickBot="1">
      <c r="A34" s="747" t="s">
        <v>87</v>
      </c>
      <c r="B34" s="748"/>
      <c r="C34" s="82">
        <f aca="true" t="shared" si="6" ref="C34:I34">SUM(C27:C33)</f>
        <v>1375.548</v>
      </c>
      <c r="D34" s="82">
        <f t="shared" si="6"/>
        <v>221.11198</v>
      </c>
      <c r="E34" s="82">
        <f t="shared" si="6"/>
        <v>12723.58</v>
      </c>
      <c r="F34" s="82">
        <f t="shared" si="6"/>
        <v>14320.23998</v>
      </c>
      <c r="G34" s="82">
        <f t="shared" si="6"/>
        <v>22.993</v>
      </c>
      <c r="H34" s="82">
        <f t="shared" si="6"/>
        <v>1295.6199399999998</v>
      </c>
      <c r="I34" s="82">
        <f t="shared" si="6"/>
        <v>17685.69737</v>
      </c>
      <c r="J34" s="569">
        <f>SUM(J27:J33)</f>
        <v>33324.55029</v>
      </c>
      <c r="K34" s="502">
        <f aca="true" t="shared" si="7" ref="K34:T34">SUM(K27:K33)</f>
        <v>1277.115</v>
      </c>
      <c r="L34" s="82">
        <f t="shared" si="7"/>
        <v>7422.395</v>
      </c>
      <c r="M34" s="82">
        <f t="shared" si="7"/>
        <v>8699.51</v>
      </c>
      <c r="N34" s="82">
        <f t="shared" si="7"/>
        <v>8794.443</v>
      </c>
      <c r="O34" s="570">
        <f t="shared" si="7"/>
        <v>17493.953</v>
      </c>
      <c r="P34" s="920">
        <f t="shared" si="7"/>
        <v>1277.115</v>
      </c>
      <c r="Q34" s="82">
        <f t="shared" si="7"/>
        <v>7422.395</v>
      </c>
      <c r="R34" s="82">
        <f t="shared" si="7"/>
        <v>8699.51</v>
      </c>
      <c r="S34" s="82">
        <f t="shared" si="7"/>
        <v>8794.443</v>
      </c>
      <c r="T34" s="570">
        <f t="shared" si="7"/>
        <v>17493.953</v>
      </c>
    </row>
  </sheetData>
  <sheetProtection/>
  <mergeCells count="38">
    <mergeCell ref="A28:B28"/>
    <mergeCell ref="A29:B29"/>
    <mergeCell ref="A32:B32"/>
    <mergeCell ref="A34:B34"/>
    <mergeCell ref="A13:T14"/>
    <mergeCell ref="I21:I25"/>
    <mergeCell ref="K21:K25"/>
    <mergeCell ref="L21:L25"/>
    <mergeCell ref="M21:M25"/>
    <mergeCell ref="N21:N25"/>
    <mergeCell ref="P21:P25"/>
    <mergeCell ref="C21:C25"/>
    <mergeCell ref="D21:D25"/>
    <mergeCell ref="E21:E25"/>
    <mergeCell ref="F21:F25"/>
    <mergeCell ref="G21:G25"/>
    <mergeCell ref="H21:H25"/>
    <mergeCell ref="B8:T8"/>
    <mergeCell ref="A18:B25"/>
    <mergeCell ref="C18:J18"/>
    <mergeCell ref="K18:O18"/>
    <mergeCell ref="P18:S18"/>
    <mergeCell ref="C19:I19"/>
    <mergeCell ref="J19:J25"/>
    <mergeCell ref="K19:O19"/>
    <mergeCell ref="P19:S19"/>
    <mergeCell ref="T19:T25"/>
    <mergeCell ref="C20:F20"/>
    <mergeCell ref="K20:M20"/>
    <mergeCell ref="O20:O25"/>
    <mergeCell ref="P20:R20"/>
    <mergeCell ref="Q21:Q25"/>
    <mergeCell ref="R21:R25"/>
    <mergeCell ref="S21:S25"/>
    <mergeCell ref="A31:B31"/>
    <mergeCell ref="A27:B27"/>
    <mergeCell ref="A30:B30"/>
    <mergeCell ref="A26:B26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"/>
  <sheetViews>
    <sheetView zoomScalePageLayoutView="0" workbookViewId="0" topLeftCell="A1">
      <selection activeCell="B7" sqref="B7:F7"/>
    </sheetView>
  </sheetViews>
  <sheetFormatPr defaultColWidth="9.00390625" defaultRowHeight="12.75"/>
  <cols>
    <col min="1" max="1" width="7.00390625" style="0" customWidth="1"/>
    <col min="2" max="2" width="37.625" style="0" customWidth="1"/>
    <col min="3" max="3" width="18.125" style="0" customWidth="1"/>
    <col min="4" max="4" width="14.875" style="0" customWidth="1"/>
    <col min="5" max="5" width="13.75390625" style="0" customWidth="1"/>
    <col min="6" max="6" width="16.625" style="0" customWidth="1"/>
  </cols>
  <sheetData>
    <row r="1" spans="1:6" ht="15.75">
      <c r="A1" s="1"/>
      <c r="F1" s="57" t="s">
        <v>931</v>
      </c>
    </row>
    <row r="2" spans="1:6" ht="15.75">
      <c r="A2" s="1"/>
      <c r="F2" s="59" t="s">
        <v>394</v>
      </c>
    </row>
    <row r="3" spans="1:6" ht="15.75">
      <c r="A3" s="1"/>
      <c r="F3" s="279" t="s">
        <v>876</v>
      </c>
    </row>
    <row r="4" spans="1:6" ht="15.75">
      <c r="A4" s="1"/>
      <c r="C4" s="402"/>
      <c r="F4" s="89" t="s">
        <v>932</v>
      </c>
    </row>
    <row r="5" spans="1:6" ht="15.75">
      <c r="A5" s="1"/>
      <c r="C5" s="402"/>
      <c r="F5" s="89"/>
    </row>
    <row r="6" spans="1:6" ht="15.75">
      <c r="A6" s="1"/>
      <c r="C6" s="402"/>
      <c r="F6" s="89"/>
    </row>
    <row r="7" spans="1:6" ht="15.75" customHeight="1">
      <c r="A7" s="1"/>
      <c r="B7" s="921" t="s">
        <v>933</v>
      </c>
      <c r="C7" s="921"/>
      <c r="D7" s="921"/>
      <c r="E7" s="921"/>
      <c r="F7" s="921"/>
    </row>
    <row r="8" spans="1:6" ht="12.75" customHeight="1">
      <c r="A8" s="758" t="s">
        <v>872</v>
      </c>
      <c r="B8" s="758"/>
      <c r="C8" s="758"/>
      <c r="D8" s="758"/>
      <c r="E8" s="758"/>
      <c r="F8" s="758"/>
    </row>
    <row r="9" spans="1:6" ht="34.5" customHeight="1">
      <c r="A9" s="758"/>
      <c r="B9" s="758"/>
      <c r="C9" s="758"/>
      <c r="D9" s="758"/>
      <c r="E9" s="758"/>
      <c r="F9" s="758"/>
    </row>
    <row r="10" spans="1:4" ht="15.75">
      <c r="A10" s="403"/>
      <c r="B10" s="403"/>
      <c r="C10" s="403"/>
      <c r="D10" s="403"/>
    </row>
    <row r="11" ht="16.5" thickBot="1">
      <c r="F11" s="11" t="s">
        <v>161</v>
      </c>
    </row>
    <row r="12" spans="1:6" ht="12.75" customHeight="1">
      <c r="A12" s="759" t="s">
        <v>14</v>
      </c>
      <c r="B12" s="760" t="s">
        <v>873</v>
      </c>
      <c r="C12" s="760" t="s">
        <v>874</v>
      </c>
      <c r="D12" s="761" t="s">
        <v>688</v>
      </c>
      <c r="E12" s="761" t="s">
        <v>717</v>
      </c>
      <c r="F12" s="761" t="s">
        <v>877</v>
      </c>
    </row>
    <row r="13" spans="1:6" ht="12.75" customHeight="1">
      <c r="A13" s="730"/>
      <c r="B13" s="708"/>
      <c r="C13" s="708"/>
      <c r="D13" s="762"/>
      <c r="E13" s="762"/>
      <c r="F13" s="762"/>
    </row>
    <row r="14" spans="1:6" ht="43.5" customHeight="1" thickBot="1">
      <c r="A14" s="731"/>
      <c r="B14" s="709"/>
      <c r="C14" s="709"/>
      <c r="D14" s="763"/>
      <c r="E14" s="763"/>
      <c r="F14" s="763"/>
    </row>
    <row r="15" spans="1:6" ht="79.5" thickBot="1">
      <c r="A15" s="401">
        <v>1</v>
      </c>
      <c r="B15" s="400" t="s">
        <v>875</v>
      </c>
      <c r="C15" s="400" t="s">
        <v>206</v>
      </c>
      <c r="D15" s="404">
        <v>2029.66013</v>
      </c>
      <c r="E15" s="404">
        <f>2022-0.04256</f>
        <v>2021.95744</v>
      </c>
      <c r="F15" s="404">
        <f>1925.7-0.02625</f>
        <v>1925.6737500000002</v>
      </c>
    </row>
  </sheetData>
  <sheetProtection/>
  <mergeCells count="8">
    <mergeCell ref="B7:F7"/>
    <mergeCell ref="A8:F9"/>
    <mergeCell ref="A12:A14"/>
    <mergeCell ref="B12:B14"/>
    <mergeCell ref="C12:C14"/>
    <mergeCell ref="D12:D14"/>
    <mergeCell ref="E12:E14"/>
    <mergeCell ref="F12:F1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27.875" style="0" customWidth="1"/>
  </cols>
  <sheetData>
    <row r="1" ht="12.75">
      <c r="C1" s="72"/>
    </row>
    <row r="2" spans="1:3" ht="15.75">
      <c r="A2" s="181"/>
      <c r="B2" s="181"/>
      <c r="C2" s="201" t="s">
        <v>1021</v>
      </c>
    </row>
    <row r="3" spans="1:3" ht="15.75">
      <c r="A3" s="182"/>
      <c r="B3" s="182"/>
      <c r="C3" s="202" t="s">
        <v>394</v>
      </c>
    </row>
    <row r="4" spans="1:3" ht="15.75">
      <c r="A4" s="183"/>
      <c r="B4" s="183"/>
      <c r="C4" s="203" t="s">
        <v>876</v>
      </c>
    </row>
    <row r="5" spans="1:3" ht="15.75">
      <c r="A5" s="183"/>
      <c r="B5" s="183"/>
      <c r="C5" s="203" t="s">
        <v>932</v>
      </c>
    </row>
    <row r="6" spans="1:3" ht="15.75">
      <c r="A6" s="6"/>
      <c r="B6" s="6"/>
      <c r="C6" s="5"/>
    </row>
    <row r="7" spans="1:3" ht="15.75">
      <c r="A7" s="6"/>
      <c r="B7" s="6"/>
      <c r="C7" s="5"/>
    </row>
    <row r="8" spans="1:3" ht="12.75">
      <c r="A8" s="922" t="s">
        <v>933</v>
      </c>
      <c r="B8" s="922"/>
      <c r="C8" s="922"/>
    </row>
    <row r="9" spans="1:3" ht="15.75">
      <c r="A9" s="6"/>
      <c r="B9" s="6"/>
      <c r="C9" s="5"/>
    </row>
    <row r="10" spans="1:3" ht="71.25" customHeight="1">
      <c r="A10" s="653" t="s">
        <v>1022</v>
      </c>
      <c r="B10" s="653"/>
      <c r="C10" s="653"/>
    </row>
    <row r="11" spans="1:3" ht="15.75">
      <c r="A11" s="600"/>
      <c r="B11" s="600"/>
      <c r="C11" s="61"/>
    </row>
    <row r="12" spans="1:3" ht="16.5" thickBot="1">
      <c r="A12" s="4"/>
      <c r="B12" s="4"/>
      <c r="C12" s="11" t="s">
        <v>162</v>
      </c>
    </row>
    <row r="13" spans="1:3" ht="16.5" thickBot="1">
      <c r="A13" s="62" t="s">
        <v>14</v>
      </c>
      <c r="B13" s="63" t="s">
        <v>68</v>
      </c>
      <c r="C13" s="12" t="s">
        <v>688</v>
      </c>
    </row>
    <row r="14" spans="1:3" ht="15.75">
      <c r="A14" s="18">
        <v>1</v>
      </c>
      <c r="B14" s="64" t="s">
        <v>155</v>
      </c>
      <c r="C14" s="65">
        <f>448.76+269.55</f>
        <v>718.31</v>
      </c>
    </row>
    <row r="15" spans="1:3" ht="15.75">
      <c r="A15" s="60">
        <v>2</v>
      </c>
      <c r="B15" s="66" t="s">
        <v>156</v>
      </c>
      <c r="C15" s="20">
        <f>644+349.68</f>
        <v>993.6800000000001</v>
      </c>
    </row>
    <row r="16" spans="1:3" ht="15.75">
      <c r="A16" s="60">
        <v>3</v>
      </c>
      <c r="B16" s="66" t="s">
        <v>159</v>
      </c>
      <c r="C16" s="20">
        <f>764.93+590.09</f>
        <v>1355.02</v>
      </c>
    </row>
    <row r="17" spans="1:3" ht="15.75">
      <c r="A17" s="60">
        <v>4</v>
      </c>
      <c r="B17" s="66" t="s">
        <v>160</v>
      </c>
      <c r="C17" s="20">
        <f>546.38+626.51</f>
        <v>1172.8899999999999</v>
      </c>
    </row>
    <row r="18" spans="1:3" ht="15.75">
      <c r="A18" s="60">
        <v>5</v>
      </c>
      <c r="B18" s="66" t="s">
        <v>157</v>
      </c>
      <c r="C18" s="20">
        <f>772.22+247.7</f>
        <v>1019.9200000000001</v>
      </c>
    </row>
    <row r="19" spans="1:3" ht="15.75">
      <c r="A19" s="67">
        <v>6</v>
      </c>
      <c r="B19" s="68" t="s">
        <v>158</v>
      </c>
      <c r="C19" s="20">
        <f>495.38+240.41</f>
        <v>735.79</v>
      </c>
    </row>
    <row r="20" spans="1:3" ht="16.5" thickBot="1">
      <c r="A20" s="67">
        <v>7</v>
      </c>
      <c r="B20" s="68" t="s">
        <v>153</v>
      </c>
      <c r="C20" s="21">
        <v>2425.92</v>
      </c>
    </row>
    <row r="21" spans="1:3" ht="16.5" thickBot="1">
      <c r="A21" s="69"/>
      <c r="B21" s="70" t="s">
        <v>71</v>
      </c>
      <c r="C21" s="71">
        <f>SUM(C14:C20)</f>
        <v>8421.529999999999</v>
      </c>
    </row>
  </sheetData>
  <sheetProtection/>
  <mergeCells count="3">
    <mergeCell ref="A10:C10"/>
    <mergeCell ref="A11:B11"/>
    <mergeCell ref="A8:C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27.875" style="0" customWidth="1"/>
  </cols>
  <sheetData>
    <row r="1" ht="12.75">
      <c r="C1" s="72"/>
    </row>
    <row r="2" spans="1:3" ht="15.75">
      <c r="A2" s="181"/>
      <c r="B2" s="181"/>
      <c r="C2" s="201" t="s">
        <v>1023</v>
      </c>
    </row>
    <row r="3" spans="1:3" ht="15.75">
      <c r="A3" s="182"/>
      <c r="B3" s="182"/>
      <c r="C3" s="202" t="s">
        <v>394</v>
      </c>
    </row>
    <row r="4" spans="1:3" ht="15.75">
      <c r="A4" s="183"/>
      <c r="B4" s="183"/>
      <c r="C4" s="203" t="s">
        <v>876</v>
      </c>
    </row>
    <row r="5" spans="1:3" ht="15.75">
      <c r="A5" s="183"/>
      <c r="B5" s="183"/>
      <c r="C5" s="203" t="s">
        <v>932</v>
      </c>
    </row>
    <row r="6" spans="1:3" ht="15.75">
      <c r="A6" s="6"/>
      <c r="B6" s="6"/>
      <c r="C6" s="5"/>
    </row>
    <row r="7" spans="1:3" ht="15.75">
      <c r="A7" s="6"/>
      <c r="B7" s="6"/>
      <c r="C7" s="5"/>
    </row>
    <row r="8" spans="1:3" ht="12.75">
      <c r="A8" s="922" t="s">
        <v>933</v>
      </c>
      <c r="B8" s="922"/>
      <c r="C8" s="922"/>
    </row>
    <row r="9" spans="1:3" ht="15.75">
      <c r="A9" s="6"/>
      <c r="B9" s="6"/>
      <c r="C9" s="5"/>
    </row>
    <row r="10" spans="1:3" ht="47.25" customHeight="1">
      <c r="A10" s="653" t="s">
        <v>1024</v>
      </c>
      <c r="B10" s="653"/>
      <c r="C10" s="653"/>
    </row>
    <row r="11" spans="1:3" ht="15.75">
      <c r="A11" s="600"/>
      <c r="B11" s="600"/>
      <c r="C11" s="61"/>
    </row>
    <row r="12" spans="1:3" ht="16.5" thickBot="1">
      <c r="A12" s="4"/>
      <c r="B12" s="4"/>
      <c r="C12" s="11" t="s">
        <v>162</v>
      </c>
    </row>
    <row r="13" spans="1:3" ht="16.5" thickBot="1">
      <c r="A13" s="62" t="s">
        <v>14</v>
      </c>
      <c r="B13" s="63" t="s">
        <v>68</v>
      </c>
      <c r="C13" s="12" t="s">
        <v>688</v>
      </c>
    </row>
    <row r="14" spans="1:3" ht="15.75">
      <c r="A14" s="18">
        <v>1</v>
      </c>
      <c r="B14" s="64" t="s">
        <v>155</v>
      </c>
      <c r="C14" s="65">
        <v>101.85</v>
      </c>
    </row>
    <row r="15" spans="1:3" ht="15.75">
      <c r="A15" s="60">
        <v>2</v>
      </c>
      <c r="B15" s="66" t="s">
        <v>156</v>
      </c>
      <c r="C15" s="20">
        <v>307.351</v>
      </c>
    </row>
    <row r="16" spans="1:3" ht="15.75">
      <c r="A16" s="60">
        <v>3</v>
      </c>
      <c r="B16" s="66" t="s">
        <v>159</v>
      </c>
      <c r="C16" s="20">
        <v>293.977</v>
      </c>
    </row>
    <row r="17" spans="1:3" ht="15.75">
      <c r="A17" s="60">
        <v>4</v>
      </c>
      <c r="B17" s="66" t="s">
        <v>160</v>
      </c>
      <c r="C17" s="20">
        <v>30.607</v>
      </c>
    </row>
    <row r="18" spans="1:3" ht="15.75">
      <c r="A18" s="60">
        <v>5</v>
      </c>
      <c r="B18" s="66" t="s">
        <v>157</v>
      </c>
      <c r="C18" s="20">
        <v>77.931</v>
      </c>
    </row>
    <row r="19" spans="1:3" ht="15.75">
      <c r="A19" s="67">
        <v>6</v>
      </c>
      <c r="B19" s="68" t="s">
        <v>158</v>
      </c>
      <c r="C19" s="20">
        <v>143.259</v>
      </c>
    </row>
    <row r="20" spans="1:3" ht="16.5" thickBot="1">
      <c r="A20" s="67">
        <v>7</v>
      </c>
      <c r="B20" s="68" t="s">
        <v>153</v>
      </c>
      <c r="C20" s="21">
        <v>3393.7214</v>
      </c>
    </row>
    <row r="21" spans="1:3" ht="16.5" thickBot="1">
      <c r="A21" s="69"/>
      <c r="B21" s="70" t="s">
        <v>71</v>
      </c>
      <c r="C21" s="71">
        <f>SUM(C14:C20)</f>
        <v>4348.6964</v>
      </c>
    </row>
  </sheetData>
  <sheetProtection/>
  <mergeCells count="3">
    <mergeCell ref="A10:C10"/>
    <mergeCell ref="A11:B11"/>
    <mergeCell ref="A8:C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7.00390625" style="0" customWidth="1"/>
    <col min="2" max="2" width="37.625" style="0" customWidth="1"/>
    <col min="3" max="3" width="18.125" style="0" customWidth="1"/>
    <col min="4" max="5" width="14.875" style="0" customWidth="1"/>
  </cols>
  <sheetData>
    <row r="1" ht="15.75">
      <c r="E1" s="201" t="s">
        <v>1025</v>
      </c>
    </row>
    <row r="2" ht="15.75">
      <c r="E2" s="202" t="s">
        <v>394</v>
      </c>
    </row>
    <row r="3" ht="15.75">
      <c r="E3" s="203" t="s">
        <v>876</v>
      </c>
    </row>
    <row r="4" ht="15.75">
      <c r="E4" s="203" t="s">
        <v>932</v>
      </c>
    </row>
    <row r="6" spans="1:5" ht="12.75">
      <c r="A6" s="921" t="s">
        <v>933</v>
      </c>
      <c r="B6" s="921"/>
      <c r="C6" s="921"/>
      <c r="D6" s="921"/>
      <c r="E6" s="921"/>
    </row>
    <row r="7" spans="1:5" ht="15.75">
      <c r="A7" s="298"/>
      <c r="B7" s="4"/>
      <c r="C7" s="4"/>
      <c r="D7" s="4"/>
      <c r="E7" s="4"/>
    </row>
    <row r="8" spans="1:5" ht="42" customHeight="1">
      <c r="A8" s="600" t="s">
        <v>1026</v>
      </c>
      <c r="B8" s="600"/>
      <c r="C8" s="600"/>
      <c r="D8" s="600"/>
      <c r="E8" s="600"/>
    </row>
    <row r="9" spans="1:5" ht="15.75">
      <c r="A9" s="298"/>
      <c r="B9" s="298"/>
      <c r="C9" s="298"/>
      <c r="D9" s="298"/>
      <c r="E9" s="4"/>
    </row>
    <row r="10" spans="1:5" ht="15.75">
      <c r="A10" s="923" t="s">
        <v>1027</v>
      </c>
      <c r="B10" s="923"/>
      <c r="C10" s="923"/>
      <c r="D10" s="923"/>
      <c r="E10" s="923"/>
    </row>
    <row r="11" spans="1:5" ht="16.5" thickBot="1">
      <c r="A11" s="4"/>
      <c r="B11" s="4"/>
      <c r="C11" s="924"/>
      <c r="D11" s="4"/>
      <c r="E11" s="924" t="s">
        <v>94</v>
      </c>
    </row>
    <row r="12" spans="1:5" ht="12.75">
      <c r="A12" s="925" t="s">
        <v>14</v>
      </c>
      <c r="B12" s="926" t="s">
        <v>1028</v>
      </c>
      <c r="C12" s="681" t="s">
        <v>688</v>
      </c>
      <c r="D12" s="681" t="s">
        <v>717</v>
      </c>
      <c r="E12" s="681" t="s">
        <v>877</v>
      </c>
    </row>
    <row r="13" spans="1:5" ht="13.5" thickBot="1">
      <c r="A13" s="927"/>
      <c r="B13" s="928"/>
      <c r="C13" s="682"/>
      <c r="D13" s="682"/>
      <c r="E13" s="682"/>
    </row>
    <row r="14" spans="1:5" ht="16.5" thickBot="1">
      <c r="A14" s="929">
        <v>1</v>
      </c>
      <c r="B14" s="930">
        <v>2</v>
      </c>
      <c r="C14" s="931">
        <v>3</v>
      </c>
      <c r="D14" s="931">
        <v>4</v>
      </c>
      <c r="E14" s="931">
        <v>5</v>
      </c>
    </row>
    <row r="15" spans="1:5" ht="31.5">
      <c r="A15" s="932" t="s">
        <v>10</v>
      </c>
      <c r="B15" s="933" t="s">
        <v>1029</v>
      </c>
      <c r="C15" s="934">
        <f>C16-C17</f>
        <v>0</v>
      </c>
      <c r="D15" s="934">
        <f>D16-D17</f>
        <v>0</v>
      </c>
      <c r="E15" s="934">
        <f>E16-E17</f>
        <v>0</v>
      </c>
    </row>
    <row r="16" spans="1:5" ht="15.75">
      <c r="A16" s="935" t="s">
        <v>1030</v>
      </c>
      <c r="B16" s="936" t="s">
        <v>1031</v>
      </c>
      <c r="C16" s="937">
        <f>20521.27-20521.27</f>
        <v>0</v>
      </c>
      <c r="D16" s="937">
        <v>0</v>
      </c>
      <c r="E16" s="937">
        <v>0</v>
      </c>
    </row>
    <row r="17" spans="1:5" ht="15.75">
      <c r="A17" s="935" t="s">
        <v>1032</v>
      </c>
      <c r="B17" s="936" t="s">
        <v>1033</v>
      </c>
      <c r="C17" s="938"/>
      <c r="D17" s="938"/>
      <c r="E17" s="938"/>
    </row>
    <row r="18" spans="1:5" ht="47.25">
      <c r="A18" s="935" t="s">
        <v>16</v>
      </c>
      <c r="B18" s="939" t="s">
        <v>1034</v>
      </c>
      <c r="C18" s="940">
        <f>C19-C20</f>
        <v>-15000</v>
      </c>
      <c r="D18" s="940">
        <f>D19-D20</f>
        <v>-10000</v>
      </c>
      <c r="E18" s="940">
        <f>E19-E20</f>
        <v>0</v>
      </c>
    </row>
    <row r="19" spans="1:5" ht="15.75">
      <c r="A19" s="935" t="s">
        <v>1035</v>
      </c>
      <c r="B19" s="936" t="s">
        <v>1031</v>
      </c>
      <c r="C19" s="941">
        <v>10000</v>
      </c>
      <c r="D19" s="941"/>
      <c r="E19" s="941"/>
    </row>
    <row r="20" spans="1:5" ht="16.5" thickBot="1">
      <c r="A20" s="942" t="s">
        <v>1036</v>
      </c>
      <c r="B20" s="943" t="s">
        <v>1033</v>
      </c>
      <c r="C20" s="944">
        <v>25000</v>
      </c>
      <c r="D20" s="944">
        <v>10000</v>
      </c>
      <c r="E20" s="944">
        <v>0</v>
      </c>
    </row>
    <row r="21" spans="1:5" ht="16.5" thickBot="1">
      <c r="A21" s="945"/>
      <c r="B21" s="946" t="s">
        <v>127</v>
      </c>
      <c r="C21" s="947">
        <f>C15+C18</f>
        <v>-15000</v>
      </c>
      <c r="D21" s="947">
        <f>D18</f>
        <v>-10000</v>
      </c>
      <c r="E21" s="947">
        <f>E18</f>
        <v>0</v>
      </c>
    </row>
    <row r="23" spans="1:5" ht="15.75">
      <c r="A23" s="923" t="s">
        <v>1037</v>
      </c>
      <c r="B23" s="923"/>
      <c r="C23" s="923"/>
      <c r="D23" s="923"/>
      <c r="E23" s="923"/>
    </row>
    <row r="24" spans="1:5" ht="15.75">
      <c r="A24" s="4"/>
      <c r="B24" s="4"/>
      <c r="C24" s="4"/>
      <c r="D24" s="4"/>
      <c r="E24" s="4"/>
    </row>
    <row r="25" spans="1:5" ht="15.75">
      <c r="A25" s="948" t="s">
        <v>14</v>
      </c>
      <c r="B25" s="948" t="s">
        <v>1038</v>
      </c>
      <c r="C25" s="948" t="s">
        <v>1039</v>
      </c>
      <c r="D25" s="948"/>
      <c r="E25" s="948"/>
    </row>
    <row r="26" spans="1:5" ht="15.75">
      <c r="A26" s="948"/>
      <c r="B26" s="948"/>
      <c r="C26" s="949" t="s">
        <v>1040</v>
      </c>
      <c r="D26" s="949" t="s">
        <v>1041</v>
      </c>
      <c r="E26" s="949" t="s">
        <v>1042</v>
      </c>
    </row>
    <row r="27" spans="1:5" ht="15.75">
      <c r="A27" s="948"/>
      <c r="B27" s="949">
        <v>1</v>
      </c>
      <c r="C27" s="949">
        <v>2</v>
      </c>
      <c r="D27" s="949">
        <v>3</v>
      </c>
      <c r="E27" s="949">
        <v>4</v>
      </c>
    </row>
    <row r="28" spans="1:5" ht="15.75">
      <c r="A28" s="950" t="s">
        <v>10</v>
      </c>
      <c r="B28" s="951" t="s">
        <v>1029</v>
      </c>
      <c r="C28" s="952"/>
      <c r="D28" s="952" t="s">
        <v>1043</v>
      </c>
      <c r="E28" s="952" t="s">
        <v>1043</v>
      </c>
    </row>
    <row r="29" spans="1:5" ht="47.25">
      <c r="A29" s="950" t="s">
        <v>16</v>
      </c>
      <c r="B29" s="951" t="s">
        <v>745</v>
      </c>
      <c r="C29" s="952" t="s">
        <v>1044</v>
      </c>
      <c r="D29" s="952" t="s">
        <v>1044</v>
      </c>
      <c r="E29" s="952" t="s">
        <v>1043</v>
      </c>
    </row>
  </sheetData>
  <sheetProtection/>
  <mergeCells count="12">
    <mergeCell ref="A23:E23"/>
    <mergeCell ref="A25:A27"/>
    <mergeCell ref="B25:B26"/>
    <mergeCell ref="C25:E25"/>
    <mergeCell ref="A6:E6"/>
    <mergeCell ref="A8:E8"/>
    <mergeCell ref="A10:E10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4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4.875" style="0" customWidth="1"/>
    <col min="4" max="4" width="4.375" style="0" customWidth="1"/>
    <col min="5" max="5" width="6.625" style="0" customWidth="1"/>
    <col min="6" max="6" width="4.75390625" style="0" customWidth="1"/>
    <col min="7" max="8" width="6.625" style="0" customWidth="1"/>
    <col min="9" max="9" width="55.125" style="0" customWidth="1"/>
    <col min="10" max="12" width="15.00390625" style="0" customWidth="1"/>
    <col min="13" max="13" width="44.75390625" style="0" customWidth="1"/>
    <col min="14" max="14" width="11.75390625" style="0" customWidth="1"/>
    <col min="15" max="15" width="12.375" style="0" customWidth="1"/>
  </cols>
  <sheetData>
    <row r="1" spans="1:12" ht="15.75">
      <c r="A1" s="548"/>
      <c r="B1" s="548"/>
      <c r="C1" s="548"/>
      <c r="D1" s="548"/>
      <c r="E1" s="548"/>
      <c r="F1" s="548"/>
      <c r="G1" s="548"/>
      <c r="H1" s="548"/>
      <c r="J1" s="548"/>
      <c r="K1" s="548"/>
      <c r="L1" s="87" t="s">
        <v>928</v>
      </c>
    </row>
    <row r="2" spans="1:12" ht="15.75">
      <c r="A2" s="548"/>
      <c r="B2" s="548"/>
      <c r="C2" s="548"/>
      <c r="D2" s="548"/>
      <c r="E2" s="548"/>
      <c r="F2" s="548"/>
      <c r="G2" s="548"/>
      <c r="H2" s="548"/>
      <c r="J2" s="548"/>
      <c r="K2" s="548"/>
      <c r="L2" s="279" t="s">
        <v>395</v>
      </c>
    </row>
    <row r="3" spans="1:12" ht="15.75">
      <c r="A3" s="548"/>
      <c r="B3" s="548"/>
      <c r="C3" s="548"/>
      <c r="D3" s="548"/>
      <c r="E3" s="548"/>
      <c r="F3" s="548"/>
      <c r="G3" s="548"/>
      <c r="H3" s="548"/>
      <c r="J3" s="548"/>
      <c r="K3" s="548"/>
      <c r="L3" s="279" t="s">
        <v>876</v>
      </c>
    </row>
    <row r="4" spans="1:12" ht="15.75">
      <c r="A4" s="548"/>
      <c r="B4" s="548"/>
      <c r="C4" s="548"/>
      <c r="D4" s="548"/>
      <c r="E4" s="548"/>
      <c r="F4" s="548"/>
      <c r="G4" s="548"/>
      <c r="H4" s="548"/>
      <c r="J4" s="548"/>
      <c r="K4" s="548"/>
      <c r="L4" s="279" t="s">
        <v>932</v>
      </c>
    </row>
    <row r="5" spans="1:12" ht="15.75">
      <c r="A5" s="548"/>
      <c r="B5" s="548"/>
      <c r="C5" s="548"/>
      <c r="D5" s="548"/>
      <c r="E5" s="548"/>
      <c r="F5" s="548"/>
      <c r="G5" s="548"/>
      <c r="H5" s="548"/>
      <c r="J5" s="548"/>
      <c r="K5" s="548"/>
      <c r="L5" s="279"/>
    </row>
    <row r="6" spans="1:12" ht="15.75">
      <c r="A6" s="548"/>
      <c r="B6" s="548"/>
      <c r="C6" s="548"/>
      <c r="D6" s="548"/>
      <c r="E6" s="548"/>
      <c r="F6" s="548"/>
      <c r="G6" s="548"/>
      <c r="H6" s="548"/>
      <c r="J6" s="548"/>
      <c r="K6" s="548"/>
      <c r="L6" s="279"/>
    </row>
    <row r="7" spans="1:12" ht="15" customHeight="1">
      <c r="A7" s="769" t="s">
        <v>933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</row>
    <row r="8" spans="1:12" ht="15.75">
      <c r="A8" s="549"/>
      <c r="B8" s="549"/>
      <c r="C8" s="549"/>
      <c r="D8" s="549"/>
      <c r="E8" s="549"/>
      <c r="F8" s="549"/>
      <c r="G8" s="549"/>
      <c r="H8" s="549"/>
      <c r="I8" s="549"/>
      <c r="J8" s="550"/>
      <c r="K8" s="549"/>
      <c r="L8" s="549"/>
    </row>
    <row r="9" spans="1:12" ht="15.75">
      <c r="A9" s="607" t="s">
        <v>897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</row>
    <row r="10" spans="1:12" ht="16.5" thickBot="1">
      <c r="A10" s="549"/>
      <c r="B10" s="549"/>
      <c r="C10" s="549"/>
      <c r="D10" s="549"/>
      <c r="E10" s="549"/>
      <c r="F10" s="549"/>
      <c r="G10" s="549"/>
      <c r="H10" s="549"/>
      <c r="I10" s="551"/>
      <c r="J10" s="550"/>
      <c r="K10" s="552"/>
      <c r="L10" s="553" t="s">
        <v>94</v>
      </c>
    </row>
    <row r="11" spans="1:12" ht="15.75">
      <c r="A11" s="608" t="s">
        <v>432</v>
      </c>
      <c r="B11" s="554" t="s">
        <v>4</v>
      </c>
      <c r="C11" s="555"/>
      <c r="D11" s="555"/>
      <c r="E11" s="555"/>
      <c r="F11" s="555"/>
      <c r="G11" s="555"/>
      <c r="H11" s="555"/>
      <c r="I11" s="610" t="s">
        <v>136</v>
      </c>
      <c r="J11" s="612" t="s">
        <v>681</v>
      </c>
      <c r="K11" s="612" t="s">
        <v>744</v>
      </c>
      <c r="L11" s="614" t="s">
        <v>898</v>
      </c>
    </row>
    <row r="12" spans="1:12" ht="192.75">
      <c r="A12" s="609"/>
      <c r="B12" s="556" t="s">
        <v>433</v>
      </c>
      <c r="C12" s="557" t="s">
        <v>434</v>
      </c>
      <c r="D12" s="557" t="s">
        <v>5</v>
      </c>
      <c r="E12" s="557" t="s">
        <v>6</v>
      </c>
      <c r="F12" s="557" t="s">
        <v>7</v>
      </c>
      <c r="G12" s="557" t="s">
        <v>435</v>
      </c>
      <c r="H12" s="558" t="s">
        <v>436</v>
      </c>
      <c r="I12" s="611"/>
      <c r="J12" s="613"/>
      <c r="K12" s="613"/>
      <c r="L12" s="615"/>
    </row>
    <row r="13" spans="1:12" ht="15.75">
      <c r="A13" s="559">
        <v>1</v>
      </c>
      <c r="B13" s="560">
        <v>2</v>
      </c>
      <c r="C13" s="561">
        <v>3</v>
      </c>
      <c r="D13" s="562">
        <v>4</v>
      </c>
      <c r="E13" s="561">
        <v>5</v>
      </c>
      <c r="F13" s="562">
        <v>6</v>
      </c>
      <c r="G13" s="561">
        <v>7</v>
      </c>
      <c r="H13" s="562">
        <v>8</v>
      </c>
      <c r="I13" s="563">
        <v>9</v>
      </c>
      <c r="J13" s="561">
        <v>10</v>
      </c>
      <c r="K13" s="561">
        <v>11</v>
      </c>
      <c r="L13" s="564">
        <v>12</v>
      </c>
    </row>
    <row r="14" spans="1:12" ht="15.75">
      <c r="A14" s="519" t="s">
        <v>72</v>
      </c>
      <c r="B14" s="519">
        <v>1</v>
      </c>
      <c r="C14" s="519" t="s">
        <v>8</v>
      </c>
      <c r="D14" s="519" t="s">
        <v>8</v>
      </c>
      <c r="E14" s="519" t="s">
        <v>72</v>
      </c>
      <c r="F14" s="519" t="s">
        <v>8</v>
      </c>
      <c r="G14" s="519" t="s">
        <v>9</v>
      </c>
      <c r="H14" s="519" t="s">
        <v>72</v>
      </c>
      <c r="I14" s="520" t="s">
        <v>69</v>
      </c>
      <c r="J14" s="521">
        <f>J15+J27+J37+J47+J51+J54+J63+J70+J80+J85</f>
        <v>729863.58</v>
      </c>
      <c r="K14" s="521">
        <f>K15+K27+K37+K47+K51+K54+K63+K70+K80+K85</f>
        <v>762303.4600000001</v>
      </c>
      <c r="L14" s="521">
        <f>L15+L27+L37+L47+L51+L54+L63+L70+L80+L85</f>
        <v>787263.6</v>
      </c>
    </row>
    <row r="15" spans="1:12" ht="15.75">
      <c r="A15" s="519" t="s">
        <v>72</v>
      </c>
      <c r="B15" s="519" t="s">
        <v>10</v>
      </c>
      <c r="C15" s="519" t="s">
        <v>11</v>
      </c>
      <c r="D15" s="519" t="s">
        <v>8</v>
      </c>
      <c r="E15" s="519" t="s">
        <v>72</v>
      </c>
      <c r="F15" s="519" t="s">
        <v>8</v>
      </c>
      <c r="G15" s="519" t="s">
        <v>9</v>
      </c>
      <c r="H15" s="519" t="s">
        <v>72</v>
      </c>
      <c r="I15" s="520" t="s">
        <v>138</v>
      </c>
      <c r="J15" s="521">
        <f>J16+J19</f>
        <v>609049.98</v>
      </c>
      <c r="K15" s="521">
        <f>K16+K19</f>
        <v>640725.76</v>
      </c>
      <c r="L15" s="521">
        <f>L16+L19</f>
        <v>667389.5</v>
      </c>
    </row>
    <row r="16" spans="1:12" ht="15.75">
      <c r="A16" s="519" t="s">
        <v>139</v>
      </c>
      <c r="B16" s="519" t="s">
        <v>10</v>
      </c>
      <c r="C16" s="519" t="s">
        <v>11</v>
      </c>
      <c r="D16" s="519" t="s">
        <v>11</v>
      </c>
      <c r="E16" s="519" t="s">
        <v>72</v>
      </c>
      <c r="F16" s="519" t="s">
        <v>8</v>
      </c>
      <c r="G16" s="519" t="s">
        <v>9</v>
      </c>
      <c r="H16" s="519" t="s">
        <v>140</v>
      </c>
      <c r="I16" s="520" t="s">
        <v>141</v>
      </c>
      <c r="J16" s="521">
        <f aca="true" t="shared" si="0" ref="J16:L17">J17</f>
        <v>356480</v>
      </c>
      <c r="K16" s="521">
        <f t="shared" si="0"/>
        <v>375801</v>
      </c>
      <c r="L16" s="521">
        <f t="shared" si="0"/>
        <v>387375</v>
      </c>
    </row>
    <row r="17" spans="1:12" ht="47.25">
      <c r="A17" s="522" t="s">
        <v>139</v>
      </c>
      <c r="B17" s="522" t="s">
        <v>10</v>
      </c>
      <c r="C17" s="522" t="s">
        <v>11</v>
      </c>
      <c r="D17" s="522" t="s">
        <v>11</v>
      </c>
      <c r="E17" s="522" t="s">
        <v>142</v>
      </c>
      <c r="F17" s="522" t="s">
        <v>8</v>
      </c>
      <c r="G17" s="522" t="s">
        <v>9</v>
      </c>
      <c r="H17" s="522" t="s">
        <v>140</v>
      </c>
      <c r="I17" s="523" t="s">
        <v>135</v>
      </c>
      <c r="J17" s="524">
        <f t="shared" si="0"/>
        <v>356480</v>
      </c>
      <c r="K17" s="524">
        <f t="shared" si="0"/>
        <v>375801</v>
      </c>
      <c r="L17" s="524">
        <f t="shared" si="0"/>
        <v>387375</v>
      </c>
    </row>
    <row r="18" spans="1:12" ht="204.75">
      <c r="A18" s="192" t="s">
        <v>139</v>
      </c>
      <c r="B18" s="192" t="s">
        <v>10</v>
      </c>
      <c r="C18" s="192" t="s">
        <v>11</v>
      </c>
      <c r="D18" s="192" t="s">
        <v>11</v>
      </c>
      <c r="E18" s="192" t="s">
        <v>143</v>
      </c>
      <c r="F18" s="192" t="s">
        <v>144</v>
      </c>
      <c r="G18" s="192" t="s">
        <v>9</v>
      </c>
      <c r="H18" s="192" t="s">
        <v>140</v>
      </c>
      <c r="I18" s="525" t="s">
        <v>871</v>
      </c>
      <c r="J18" s="524">
        <v>356480</v>
      </c>
      <c r="K18" s="524">
        <v>375801</v>
      </c>
      <c r="L18" s="524">
        <v>387375</v>
      </c>
    </row>
    <row r="19" spans="1:12" ht="15.75">
      <c r="A19" s="519" t="s">
        <v>139</v>
      </c>
      <c r="B19" s="519" t="s">
        <v>10</v>
      </c>
      <c r="C19" s="519" t="s">
        <v>11</v>
      </c>
      <c r="D19" s="519" t="s">
        <v>144</v>
      </c>
      <c r="E19" s="519" t="s">
        <v>72</v>
      </c>
      <c r="F19" s="519" t="s">
        <v>11</v>
      </c>
      <c r="G19" s="519" t="s">
        <v>9</v>
      </c>
      <c r="H19" s="519" t="s">
        <v>140</v>
      </c>
      <c r="I19" s="520" t="s">
        <v>145</v>
      </c>
      <c r="J19" s="526">
        <f>J20+J21+J22+J23+J24+J25+J26</f>
        <v>252569.98</v>
      </c>
      <c r="K19" s="526">
        <f>K20+K21+K22+K23+K24+K25+K26</f>
        <v>264924.76</v>
      </c>
      <c r="L19" s="526">
        <f>L20+L21+L22+L23+L24+L25+L26</f>
        <v>280014.5</v>
      </c>
    </row>
    <row r="20" spans="1:12" ht="126">
      <c r="A20" s="192" t="s">
        <v>139</v>
      </c>
      <c r="B20" s="192" t="s">
        <v>10</v>
      </c>
      <c r="C20" s="192" t="s">
        <v>11</v>
      </c>
      <c r="D20" s="192" t="s">
        <v>144</v>
      </c>
      <c r="E20" s="192" t="s">
        <v>142</v>
      </c>
      <c r="F20" s="192" t="s">
        <v>11</v>
      </c>
      <c r="G20" s="192" t="s">
        <v>9</v>
      </c>
      <c r="H20" s="192" t="s">
        <v>140</v>
      </c>
      <c r="I20" s="525" t="s">
        <v>918</v>
      </c>
      <c r="J20" s="191">
        <v>203646</v>
      </c>
      <c r="K20" s="191">
        <v>215804.5</v>
      </c>
      <c r="L20" s="191">
        <v>230694.9</v>
      </c>
    </row>
    <row r="21" spans="1:12" ht="141.75">
      <c r="A21" s="192" t="s">
        <v>139</v>
      </c>
      <c r="B21" s="192" t="s">
        <v>10</v>
      </c>
      <c r="C21" s="192" t="s">
        <v>11</v>
      </c>
      <c r="D21" s="192" t="s">
        <v>144</v>
      </c>
      <c r="E21" s="192" t="s">
        <v>146</v>
      </c>
      <c r="F21" s="192" t="s">
        <v>11</v>
      </c>
      <c r="G21" s="192" t="s">
        <v>9</v>
      </c>
      <c r="H21" s="192" t="s">
        <v>140</v>
      </c>
      <c r="I21" s="527" t="s">
        <v>919</v>
      </c>
      <c r="J21" s="191">
        <v>3240</v>
      </c>
      <c r="K21" s="191">
        <v>3300</v>
      </c>
      <c r="L21" s="191">
        <v>3360</v>
      </c>
    </row>
    <row r="22" spans="1:12" ht="63">
      <c r="A22" s="192" t="s">
        <v>139</v>
      </c>
      <c r="B22" s="192" t="s">
        <v>10</v>
      </c>
      <c r="C22" s="192" t="s">
        <v>11</v>
      </c>
      <c r="D22" s="192" t="s">
        <v>144</v>
      </c>
      <c r="E22" s="192" t="s">
        <v>112</v>
      </c>
      <c r="F22" s="192" t="s">
        <v>11</v>
      </c>
      <c r="G22" s="192" t="s">
        <v>9</v>
      </c>
      <c r="H22" s="192" t="s">
        <v>140</v>
      </c>
      <c r="I22" s="528" t="s">
        <v>920</v>
      </c>
      <c r="J22" s="191">
        <v>769</v>
      </c>
      <c r="K22" s="191">
        <v>764</v>
      </c>
      <c r="L22" s="191">
        <v>759</v>
      </c>
    </row>
    <row r="23" spans="1:12" ht="110.25">
      <c r="A23" s="192" t="s">
        <v>139</v>
      </c>
      <c r="B23" s="192" t="s">
        <v>10</v>
      </c>
      <c r="C23" s="192" t="s">
        <v>11</v>
      </c>
      <c r="D23" s="192" t="s">
        <v>144</v>
      </c>
      <c r="E23" s="192" t="s">
        <v>147</v>
      </c>
      <c r="F23" s="192" t="s">
        <v>11</v>
      </c>
      <c r="G23" s="192" t="s">
        <v>9</v>
      </c>
      <c r="H23" s="192" t="s">
        <v>140</v>
      </c>
      <c r="I23" s="529" t="s">
        <v>921</v>
      </c>
      <c r="J23" s="191">
        <v>1897</v>
      </c>
      <c r="K23" s="191">
        <v>1935</v>
      </c>
      <c r="L23" s="191">
        <v>1974</v>
      </c>
    </row>
    <row r="24" spans="1:12" ht="157.5">
      <c r="A24" s="192" t="s">
        <v>139</v>
      </c>
      <c r="B24" s="192" t="s">
        <v>10</v>
      </c>
      <c r="C24" s="192" t="s">
        <v>11</v>
      </c>
      <c r="D24" s="192" t="s">
        <v>144</v>
      </c>
      <c r="E24" s="192" t="s">
        <v>567</v>
      </c>
      <c r="F24" s="192" t="s">
        <v>11</v>
      </c>
      <c r="G24" s="192" t="s">
        <v>9</v>
      </c>
      <c r="H24" s="195" t="s">
        <v>140</v>
      </c>
      <c r="I24" s="313" t="s">
        <v>922</v>
      </c>
      <c r="J24" s="194">
        <v>3770.5</v>
      </c>
      <c r="K24" s="121">
        <v>3870.4</v>
      </c>
      <c r="L24" s="121">
        <v>3972.38</v>
      </c>
    </row>
    <row r="25" spans="1:12" ht="63">
      <c r="A25" s="192" t="s">
        <v>139</v>
      </c>
      <c r="B25" s="192" t="s">
        <v>10</v>
      </c>
      <c r="C25" s="192" t="s">
        <v>11</v>
      </c>
      <c r="D25" s="192" t="s">
        <v>144</v>
      </c>
      <c r="E25" s="192" t="s">
        <v>20</v>
      </c>
      <c r="F25" s="192" t="s">
        <v>11</v>
      </c>
      <c r="G25" s="192" t="s">
        <v>9</v>
      </c>
      <c r="H25" s="195" t="s">
        <v>140</v>
      </c>
      <c r="I25" s="313" t="s">
        <v>869</v>
      </c>
      <c r="J25" s="194">
        <v>324.48</v>
      </c>
      <c r="K25" s="121">
        <v>327.86</v>
      </c>
      <c r="L25" s="121">
        <v>331.22</v>
      </c>
    </row>
    <row r="26" spans="1:12" ht="63">
      <c r="A26" s="192" t="s">
        <v>139</v>
      </c>
      <c r="B26" s="192" t="s">
        <v>10</v>
      </c>
      <c r="C26" s="192" t="s">
        <v>11</v>
      </c>
      <c r="D26" s="192" t="s">
        <v>144</v>
      </c>
      <c r="E26" s="192" t="s">
        <v>108</v>
      </c>
      <c r="F26" s="192" t="s">
        <v>11</v>
      </c>
      <c r="G26" s="192" t="s">
        <v>9</v>
      </c>
      <c r="H26" s="195" t="s">
        <v>140</v>
      </c>
      <c r="I26" s="313" t="s">
        <v>870</v>
      </c>
      <c r="J26" s="194">
        <v>38923</v>
      </c>
      <c r="K26" s="121">
        <v>38923</v>
      </c>
      <c r="L26" s="121">
        <v>38923</v>
      </c>
    </row>
    <row r="27" spans="1:12" ht="47.25">
      <c r="A27" s="530" t="s">
        <v>139</v>
      </c>
      <c r="B27" s="530" t="s">
        <v>10</v>
      </c>
      <c r="C27" s="530" t="s">
        <v>103</v>
      </c>
      <c r="D27" s="530" t="s">
        <v>8</v>
      </c>
      <c r="E27" s="530" t="s">
        <v>72</v>
      </c>
      <c r="F27" s="530" t="s">
        <v>8</v>
      </c>
      <c r="G27" s="530" t="s">
        <v>9</v>
      </c>
      <c r="H27" s="530" t="s">
        <v>72</v>
      </c>
      <c r="I27" s="531" t="s">
        <v>409</v>
      </c>
      <c r="J27" s="122">
        <f>J28</f>
        <v>26.500000000000004</v>
      </c>
      <c r="K27" s="122">
        <f>K28</f>
        <v>25.400000000000002</v>
      </c>
      <c r="L27" s="122">
        <f>L28</f>
        <v>25.6</v>
      </c>
    </row>
    <row r="28" spans="1:12" ht="47.25">
      <c r="A28" s="192" t="s">
        <v>139</v>
      </c>
      <c r="B28" s="192" t="s">
        <v>10</v>
      </c>
      <c r="C28" s="192" t="s">
        <v>103</v>
      </c>
      <c r="D28" s="192" t="s">
        <v>144</v>
      </c>
      <c r="E28" s="192" t="s">
        <v>72</v>
      </c>
      <c r="F28" s="192" t="s">
        <v>11</v>
      </c>
      <c r="G28" s="192" t="s">
        <v>9</v>
      </c>
      <c r="H28" s="192" t="s">
        <v>140</v>
      </c>
      <c r="I28" s="528" t="s">
        <v>410</v>
      </c>
      <c r="J28" s="121">
        <f>J29+J31+J33+J35</f>
        <v>26.500000000000004</v>
      </c>
      <c r="K28" s="121">
        <f>K29+K31+K33+K35</f>
        <v>25.400000000000002</v>
      </c>
      <c r="L28" s="121">
        <f>L29+L31+L33+L35</f>
        <v>25.6</v>
      </c>
    </row>
    <row r="29" spans="1:12" ht="94.5">
      <c r="A29" s="192" t="s">
        <v>139</v>
      </c>
      <c r="B29" s="192" t="s">
        <v>10</v>
      </c>
      <c r="C29" s="192" t="s">
        <v>103</v>
      </c>
      <c r="D29" s="192" t="s">
        <v>144</v>
      </c>
      <c r="E29" s="192" t="s">
        <v>411</v>
      </c>
      <c r="F29" s="192" t="s">
        <v>11</v>
      </c>
      <c r="G29" s="192" t="s">
        <v>9</v>
      </c>
      <c r="H29" s="192" t="s">
        <v>140</v>
      </c>
      <c r="I29" s="528" t="s">
        <v>923</v>
      </c>
      <c r="J29" s="121">
        <f>J30</f>
        <v>13.8</v>
      </c>
      <c r="K29" s="121">
        <f>K30</f>
        <v>11.8</v>
      </c>
      <c r="L29" s="121">
        <f>L30</f>
        <v>11.7</v>
      </c>
    </row>
    <row r="30" spans="1:12" ht="141.75">
      <c r="A30" s="192" t="s">
        <v>139</v>
      </c>
      <c r="B30" s="192" t="s">
        <v>10</v>
      </c>
      <c r="C30" s="192" t="s">
        <v>103</v>
      </c>
      <c r="D30" s="192" t="s">
        <v>144</v>
      </c>
      <c r="E30" s="192" t="s">
        <v>546</v>
      </c>
      <c r="F30" s="192" t="s">
        <v>11</v>
      </c>
      <c r="G30" s="192" t="s">
        <v>9</v>
      </c>
      <c r="H30" s="192" t="s">
        <v>140</v>
      </c>
      <c r="I30" s="527" t="s">
        <v>746</v>
      </c>
      <c r="J30" s="121">
        <v>13.8</v>
      </c>
      <c r="K30" s="121">
        <v>11.8</v>
      </c>
      <c r="L30" s="121">
        <v>11.7</v>
      </c>
    </row>
    <row r="31" spans="1:12" ht="110.25">
      <c r="A31" s="192" t="s">
        <v>139</v>
      </c>
      <c r="B31" s="192" t="s">
        <v>10</v>
      </c>
      <c r="C31" s="192" t="s">
        <v>103</v>
      </c>
      <c r="D31" s="192" t="s">
        <v>144</v>
      </c>
      <c r="E31" s="192" t="s">
        <v>183</v>
      </c>
      <c r="F31" s="192" t="s">
        <v>11</v>
      </c>
      <c r="G31" s="192" t="s">
        <v>9</v>
      </c>
      <c r="H31" s="192" t="s">
        <v>140</v>
      </c>
      <c r="I31" s="528" t="s">
        <v>412</v>
      </c>
      <c r="J31" s="121">
        <f>J32</f>
        <v>0.1</v>
      </c>
      <c r="K31" s="121">
        <f>K32</f>
        <v>0.1</v>
      </c>
      <c r="L31" s="121">
        <f>L32</f>
        <v>0.1</v>
      </c>
    </row>
    <row r="32" spans="1:12" ht="157.5">
      <c r="A32" s="192" t="s">
        <v>139</v>
      </c>
      <c r="B32" s="192" t="s">
        <v>10</v>
      </c>
      <c r="C32" s="192" t="s">
        <v>103</v>
      </c>
      <c r="D32" s="192" t="s">
        <v>144</v>
      </c>
      <c r="E32" s="192" t="s">
        <v>547</v>
      </c>
      <c r="F32" s="192" t="s">
        <v>11</v>
      </c>
      <c r="G32" s="192" t="s">
        <v>9</v>
      </c>
      <c r="H32" s="192" t="s">
        <v>140</v>
      </c>
      <c r="I32" s="528" t="s">
        <v>747</v>
      </c>
      <c r="J32" s="121">
        <v>0.1</v>
      </c>
      <c r="K32" s="121">
        <v>0.1</v>
      </c>
      <c r="L32" s="121">
        <v>0.1</v>
      </c>
    </row>
    <row r="33" spans="1:12" ht="94.5">
      <c r="A33" s="192" t="s">
        <v>139</v>
      </c>
      <c r="B33" s="192" t="s">
        <v>10</v>
      </c>
      <c r="C33" s="192" t="s">
        <v>103</v>
      </c>
      <c r="D33" s="192" t="s">
        <v>144</v>
      </c>
      <c r="E33" s="192" t="s">
        <v>413</v>
      </c>
      <c r="F33" s="192" t="s">
        <v>11</v>
      </c>
      <c r="G33" s="192" t="s">
        <v>9</v>
      </c>
      <c r="H33" s="192" t="s">
        <v>140</v>
      </c>
      <c r="I33" s="528" t="s">
        <v>414</v>
      </c>
      <c r="J33" s="121">
        <f>J34</f>
        <v>14.3</v>
      </c>
      <c r="K33" s="121">
        <f>K34</f>
        <v>15.3</v>
      </c>
      <c r="L33" s="121">
        <f>L34</f>
        <v>15.8</v>
      </c>
    </row>
    <row r="34" spans="1:12" ht="141.75">
      <c r="A34" s="192" t="s">
        <v>139</v>
      </c>
      <c r="B34" s="192" t="s">
        <v>10</v>
      </c>
      <c r="C34" s="192" t="s">
        <v>103</v>
      </c>
      <c r="D34" s="192" t="s">
        <v>144</v>
      </c>
      <c r="E34" s="192" t="s">
        <v>548</v>
      </c>
      <c r="F34" s="192" t="s">
        <v>11</v>
      </c>
      <c r="G34" s="192" t="s">
        <v>9</v>
      </c>
      <c r="H34" s="192" t="s">
        <v>140</v>
      </c>
      <c r="I34" s="528" t="s">
        <v>748</v>
      </c>
      <c r="J34" s="121">
        <v>14.3</v>
      </c>
      <c r="K34" s="121">
        <v>15.3</v>
      </c>
      <c r="L34" s="121">
        <v>15.8</v>
      </c>
    </row>
    <row r="35" spans="1:12" ht="94.5">
      <c r="A35" s="192" t="s">
        <v>139</v>
      </c>
      <c r="B35" s="192" t="s">
        <v>10</v>
      </c>
      <c r="C35" s="192" t="s">
        <v>103</v>
      </c>
      <c r="D35" s="192" t="s">
        <v>144</v>
      </c>
      <c r="E35" s="192" t="s">
        <v>415</v>
      </c>
      <c r="F35" s="192" t="s">
        <v>11</v>
      </c>
      <c r="G35" s="192" t="s">
        <v>9</v>
      </c>
      <c r="H35" s="192" t="s">
        <v>140</v>
      </c>
      <c r="I35" s="528" t="s">
        <v>416</v>
      </c>
      <c r="J35" s="121">
        <f>J36</f>
        <v>-1.7</v>
      </c>
      <c r="K35" s="121">
        <f>K36</f>
        <v>-1.8</v>
      </c>
      <c r="L35" s="121">
        <f>L36</f>
        <v>-2</v>
      </c>
    </row>
    <row r="36" spans="1:12" ht="141.75">
      <c r="A36" s="192" t="s">
        <v>139</v>
      </c>
      <c r="B36" s="192" t="s">
        <v>10</v>
      </c>
      <c r="C36" s="192" t="s">
        <v>103</v>
      </c>
      <c r="D36" s="192" t="s">
        <v>144</v>
      </c>
      <c r="E36" s="192" t="s">
        <v>549</v>
      </c>
      <c r="F36" s="192" t="s">
        <v>11</v>
      </c>
      <c r="G36" s="192" t="s">
        <v>9</v>
      </c>
      <c r="H36" s="192" t="s">
        <v>140</v>
      </c>
      <c r="I36" s="528" t="s">
        <v>749</v>
      </c>
      <c r="J36" s="121">
        <v>-1.7</v>
      </c>
      <c r="K36" s="121">
        <v>-1.8</v>
      </c>
      <c r="L36" s="121">
        <v>-2</v>
      </c>
    </row>
    <row r="37" spans="1:12" ht="15.75">
      <c r="A37" s="519" t="s">
        <v>139</v>
      </c>
      <c r="B37" s="519" t="s">
        <v>10</v>
      </c>
      <c r="C37" s="519" t="s">
        <v>148</v>
      </c>
      <c r="D37" s="519" t="s">
        <v>8</v>
      </c>
      <c r="E37" s="519" t="s">
        <v>72</v>
      </c>
      <c r="F37" s="519" t="s">
        <v>8</v>
      </c>
      <c r="G37" s="519" t="s">
        <v>9</v>
      </c>
      <c r="H37" s="519" t="s">
        <v>72</v>
      </c>
      <c r="I37" s="520" t="s">
        <v>149</v>
      </c>
      <c r="J37" s="122">
        <f>J38+J45+J43</f>
        <v>53526.5</v>
      </c>
      <c r="K37" s="122">
        <f>K38+K45+K43</f>
        <v>54596.5</v>
      </c>
      <c r="L37" s="122">
        <f>L38+L45+L43</f>
        <v>56228.5</v>
      </c>
    </row>
    <row r="38" spans="1:12" ht="31.5">
      <c r="A38" s="192" t="s">
        <v>139</v>
      </c>
      <c r="B38" s="192" t="s">
        <v>10</v>
      </c>
      <c r="C38" s="192" t="s">
        <v>148</v>
      </c>
      <c r="D38" s="192" t="s">
        <v>11</v>
      </c>
      <c r="E38" s="192" t="s">
        <v>72</v>
      </c>
      <c r="F38" s="192" t="s">
        <v>8</v>
      </c>
      <c r="G38" s="192" t="s">
        <v>9</v>
      </c>
      <c r="H38" s="192" t="s">
        <v>140</v>
      </c>
      <c r="I38" s="528" t="s">
        <v>558</v>
      </c>
      <c r="J38" s="121">
        <f>J39+J41</f>
        <v>45743</v>
      </c>
      <c r="K38" s="121">
        <f>K39+K41</f>
        <v>46658</v>
      </c>
      <c r="L38" s="121">
        <f>L39+L41</f>
        <v>48131</v>
      </c>
    </row>
    <row r="39" spans="1:12" ht="31.5">
      <c r="A39" s="192" t="s">
        <v>139</v>
      </c>
      <c r="B39" s="192" t="s">
        <v>10</v>
      </c>
      <c r="C39" s="192" t="s">
        <v>148</v>
      </c>
      <c r="D39" s="192" t="s">
        <v>11</v>
      </c>
      <c r="E39" s="192" t="s">
        <v>142</v>
      </c>
      <c r="F39" s="192" t="s">
        <v>11</v>
      </c>
      <c r="G39" s="192" t="s">
        <v>9</v>
      </c>
      <c r="H39" s="192" t="s">
        <v>140</v>
      </c>
      <c r="I39" s="528" t="s">
        <v>559</v>
      </c>
      <c r="J39" s="121">
        <f>J40</f>
        <v>28250</v>
      </c>
      <c r="K39" s="121">
        <f>K40</f>
        <v>28815</v>
      </c>
      <c r="L39" s="121">
        <f>L40</f>
        <v>29931</v>
      </c>
    </row>
    <row r="40" spans="1:12" ht="31.5">
      <c r="A40" s="192" t="s">
        <v>139</v>
      </c>
      <c r="B40" s="192" t="s">
        <v>10</v>
      </c>
      <c r="C40" s="192" t="s">
        <v>148</v>
      </c>
      <c r="D40" s="192" t="s">
        <v>11</v>
      </c>
      <c r="E40" s="192" t="s">
        <v>560</v>
      </c>
      <c r="F40" s="192" t="s">
        <v>11</v>
      </c>
      <c r="G40" s="192" t="s">
        <v>9</v>
      </c>
      <c r="H40" s="192" t="s">
        <v>140</v>
      </c>
      <c r="I40" s="528" t="s">
        <v>559</v>
      </c>
      <c r="J40" s="121">
        <v>28250</v>
      </c>
      <c r="K40" s="121">
        <v>28815</v>
      </c>
      <c r="L40" s="121">
        <v>29931</v>
      </c>
    </row>
    <row r="41" spans="1:12" ht="47.25">
      <c r="A41" s="192" t="s">
        <v>139</v>
      </c>
      <c r="B41" s="192" t="s">
        <v>10</v>
      </c>
      <c r="C41" s="192" t="s">
        <v>148</v>
      </c>
      <c r="D41" s="192" t="s">
        <v>11</v>
      </c>
      <c r="E41" s="192" t="s">
        <v>146</v>
      </c>
      <c r="F41" s="192" t="s">
        <v>11</v>
      </c>
      <c r="G41" s="192" t="s">
        <v>9</v>
      </c>
      <c r="H41" s="192" t="s">
        <v>140</v>
      </c>
      <c r="I41" s="528" t="s">
        <v>561</v>
      </c>
      <c r="J41" s="121">
        <f>J42</f>
        <v>17493</v>
      </c>
      <c r="K41" s="121">
        <f>K42</f>
        <v>17843</v>
      </c>
      <c r="L41" s="121">
        <f>L42</f>
        <v>18200</v>
      </c>
    </row>
    <row r="42" spans="1:12" ht="78.75">
      <c r="A42" s="192" t="s">
        <v>139</v>
      </c>
      <c r="B42" s="192" t="s">
        <v>10</v>
      </c>
      <c r="C42" s="192" t="s">
        <v>148</v>
      </c>
      <c r="D42" s="192" t="s">
        <v>11</v>
      </c>
      <c r="E42" s="192" t="s">
        <v>562</v>
      </c>
      <c r="F42" s="192" t="s">
        <v>11</v>
      </c>
      <c r="G42" s="192" t="s">
        <v>9</v>
      </c>
      <c r="H42" s="192" t="s">
        <v>140</v>
      </c>
      <c r="I42" s="528" t="s">
        <v>563</v>
      </c>
      <c r="J42" s="121">
        <v>17493</v>
      </c>
      <c r="K42" s="121">
        <v>17843</v>
      </c>
      <c r="L42" s="121">
        <v>18200</v>
      </c>
    </row>
    <row r="43" spans="1:12" ht="15.75">
      <c r="A43" s="192" t="s">
        <v>139</v>
      </c>
      <c r="B43" s="192" t="s">
        <v>10</v>
      </c>
      <c r="C43" s="192" t="s">
        <v>148</v>
      </c>
      <c r="D43" s="192" t="s">
        <v>103</v>
      </c>
      <c r="E43" s="192" t="s">
        <v>72</v>
      </c>
      <c r="F43" s="192" t="s">
        <v>11</v>
      </c>
      <c r="G43" s="192" t="s">
        <v>9</v>
      </c>
      <c r="H43" s="192" t="s">
        <v>140</v>
      </c>
      <c r="I43" s="532" t="s">
        <v>34</v>
      </c>
      <c r="J43" s="121">
        <f>J44</f>
        <v>0.5</v>
      </c>
      <c r="K43" s="121">
        <f>K44</f>
        <v>0.5</v>
      </c>
      <c r="L43" s="121">
        <f>L44</f>
        <v>0.5</v>
      </c>
    </row>
    <row r="44" spans="1:12" ht="15.75">
      <c r="A44" s="192" t="s">
        <v>139</v>
      </c>
      <c r="B44" s="192" t="s">
        <v>10</v>
      </c>
      <c r="C44" s="192" t="s">
        <v>148</v>
      </c>
      <c r="D44" s="192" t="s">
        <v>103</v>
      </c>
      <c r="E44" s="192" t="s">
        <v>142</v>
      </c>
      <c r="F44" s="192" t="s">
        <v>11</v>
      </c>
      <c r="G44" s="192" t="s">
        <v>9</v>
      </c>
      <c r="H44" s="192" t="s">
        <v>140</v>
      </c>
      <c r="I44" s="533" t="s">
        <v>34</v>
      </c>
      <c r="J44" s="121">
        <v>0.5</v>
      </c>
      <c r="K44" s="121">
        <v>0.5</v>
      </c>
      <c r="L44" s="121">
        <v>0.5</v>
      </c>
    </row>
    <row r="45" spans="1:12" ht="31.5">
      <c r="A45" s="192" t="s">
        <v>139</v>
      </c>
      <c r="B45" s="192">
        <v>1</v>
      </c>
      <c r="C45" s="192" t="s">
        <v>148</v>
      </c>
      <c r="D45" s="192" t="s">
        <v>110</v>
      </c>
      <c r="E45" s="192" t="s">
        <v>72</v>
      </c>
      <c r="F45" s="192" t="s">
        <v>144</v>
      </c>
      <c r="G45" s="192" t="s">
        <v>9</v>
      </c>
      <c r="H45" s="192">
        <v>110</v>
      </c>
      <c r="I45" s="528" t="s">
        <v>171</v>
      </c>
      <c r="J45" s="121">
        <f>J46</f>
        <v>7783</v>
      </c>
      <c r="K45" s="121">
        <f>K46</f>
        <v>7938</v>
      </c>
      <c r="L45" s="121">
        <f>L46</f>
        <v>8097</v>
      </c>
    </row>
    <row r="46" spans="1:12" ht="47.25">
      <c r="A46" s="192">
        <v>182</v>
      </c>
      <c r="B46" s="192">
        <v>1</v>
      </c>
      <c r="C46" s="192" t="s">
        <v>148</v>
      </c>
      <c r="D46" s="192" t="s">
        <v>110</v>
      </c>
      <c r="E46" s="192" t="s">
        <v>146</v>
      </c>
      <c r="F46" s="192" t="s">
        <v>144</v>
      </c>
      <c r="G46" s="192" t="s">
        <v>9</v>
      </c>
      <c r="H46" s="192">
        <v>110</v>
      </c>
      <c r="I46" s="528" t="s">
        <v>172</v>
      </c>
      <c r="J46" s="121">
        <v>7783</v>
      </c>
      <c r="K46" s="121">
        <v>7938</v>
      </c>
      <c r="L46" s="121">
        <v>8097</v>
      </c>
    </row>
    <row r="47" spans="1:12" ht="15.75">
      <c r="A47" s="519" t="s">
        <v>139</v>
      </c>
      <c r="B47" s="519" t="s">
        <v>10</v>
      </c>
      <c r="C47" s="519" t="s">
        <v>101</v>
      </c>
      <c r="D47" s="519" t="s">
        <v>8</v>
      </c>
      <c r="E47" s="519" t="s">
        <v>72</v>
      </c>
      <c r="F47" s="519" t="s">
        <v>8</v>
      </c>
      <c r="G47" s="519" t="s">
        <v>9</v>
      </c>
      <c r="H47" s="519" t="s">
        <v>72</v>
      </c>
      <c r="I47" s="520" t="s">
        <v>102</v>
      </c>
      <c r="J47" s="122">
        <f aca="true" t="shared" si="1" ref="J47:L49">J48</f>
        <v>349</v>
      </c>
      <c r="K47" s="122">
        <f t="shared" si="1"/>
        <v>356</v>
      </c>
      <c r="L47" s="122">
        <f t="shared" si="1"/>
        <v>363</v>
      </c>
    </row>
    <row r="48" spans="1:12" ht="15.75">
      <c r="A48" s="519" t="s">
        <v>139</v>
      </c>
      <c r="B48" s="519" t="s">
        <v>10</v>
      </c>
      <c r="C48" s="519" t="s">
        <v>101</v>
      </c>
      <c r="D48" s="519" t="s">
        <v>101</v>
      </c>
      <c r="E48" s="519" t="s">
        <v>72</v>
      </c>
      <c r="F48" s="519" t="s">
        <v>8</v>
      </c>
      <c r="G48" s="519" t="s">
        <v>9</v>
      </c>
      <c r="H48" s="519" t="s">
        <v>140</v>
      </c>
      <c r="I48" s="534" t="s">
        <v>104</v>
      </c>
      <c r="J48" s="123">
        <f t="shared" si="1"/>
        <v>349</v>
      </c>
      <c r="K48" s="123">
        <f t="shared" si="1"/>
        <v>356</v>
      </c>
      <c r="L48" s="123">
        <f t="shared" si="1"/>
        <v>363</v>
      </c>
    </row>
    <row r="49" spans="1:12" ht="15.75">
      <c r="A49" s="535" t="s">
        <v>139</v>
      </c>
      <c r="B49" s="535" t="s">
        <v>10</v>
      </c>
      <c r="C49" s="535" t="s">
        <v>101</v>
      </c>
      <c r="D49" s="535" t="s">
        <v>101</v>
      </c>
      <c r="E49" s="535" t="s">
        <v>112</v>
      </c>
      <c r="F49" s="535" t="s">
        <v>8</v>
      </c>
      <c r="G49" s="535" t="s">
        <v>9</v>
      </c>
      <c r="H49" s="535" t="s">
        <v>140</v>
      </c>
      <c r="I49" s="523" t="s">
        <v>283</v>
      </c>
      <c r="J49" s="124">
        <f t="shared" si="1"/>
        <v>349</v>
      </c>
      <c r="K49" s="124">
        <f t="shared" si="1"/>
        <v>356</v>
      </c>
      <c r="L49" s="124">
        <f t="shared" si="1"/>
        <v>363</v>
      </c>
    </row>
    <row r="50" spans="1:12" ht="47.25">
      <c r="A50" s="192" t="s">
        <v>139</v>
      </c>
      <c r="B50" s="536" t="s">
        <v>10</v>
      </c>
      <c r="C50" s="536" t="s">
        <v>101</v>
      </c>
      <c r="D50" s="536" t="s">
        <v>101</v>
      </c>
      <c r="E50" s="536" t="s">
        <v>151</v>
      </c>
      <c r="F50" s="536" t="s">
        <v>148</v>
      </c>
      <c r="G50" s="536" t="s">
        <v>9</v>
      </c>
      <c r="H50" s="536" t="s">
        <v>140</v>
      </c>
      <c r="I50" s="537" t="s">
        <v>284</v>
      </c>
      <c r="J50" s="121">
        <v>349</v>
      </c>
      <c r="K50" s="121">
        <v>356</v>
      </c>
      <c r="L50" s="121">
        <v>363</v>
      </c>
    </row>
    <row r="51" spans="1:12" ht="15.75">
      <c r="A51" s="519" t="s">
        <v>72</v>
      </c>
      <c r="B51" s="519" t="s">
        <v>10</v>
      </c>
      <c r="C51" s="519" t="s">
        <v>106</v>
      </c>
      <c r="D51" s="519" t="s">
        <v>8</v>
      </c>
      <c r="E51" s="519" t="s">
        <v>72</v>
      </c>
      <c r="F51" s="519" t="s">
        <v>8</v>
      </c>
      <c r="G51" s="519" t="s">
        <v>9</v>
      </c>
      <c r="H51" s="519" t="s">
        <v>72</v>
      </c>
      <c r="I51" s="520" t="s">
        <v>417</v>
      </c>
      <c r="J51" s="122">
        <f aca="true" t="shared" si="2" ref="J51:L52">J52</f>
        <v>4592</v>
      </c>
      <c r="K51" s="122">
        <f t="shared" si="2"/>
        <v>4638</v>
      </c>
      <c r="L51" s="122">
        <f t="shared" si="2"/>
        <v>4684</v>
      </c>
    </row>
    <row r="52" spans="1:12" ht="47.25">
      <c r="A52" s="522" t="s">
        <v>72</v>
      </c>
      <c r="B52" s="522" t="s">
        <v>10</v>
      </c>
      <c r="C52" s="522" t="s">
        <v>106</v>
      </c>
      <c r="D52" s="522" t="s">
        <v>103</v>
      </c>
      <c r="E52" s="522" t="s">
        <v>72</v>
      </c>
      <c r="F52" s="522" t="s">
        <v>11</v>
      </c>
      <c r="G52" s="522" t="s">
        <v>9</v>
      </c>
      <c r="H52" s="522" t="s">
        <v>140</v>
      </c>
      <c r="I52" s="523" t="s">
        <v>67</v>
      </c>
      <c r="J52" s="125">
        <f t="shared" si="2"/>
        <v>4592</v>
      </c>
      <c r="K52" s="125">
        <f t="shared" si="2"/>
        <v>4638</v>
      </c>
      <c r="L52" s="125">
        <f t="shared" si="2"/>
        <v>4684</v>
      </c>
    </row>
    <row r="53" spans="1:12" ht="63">
      <c r="A53" s="192" t="s">
        <v>72</v>
      </c>
      <c r="B53" s="192" t="s">
        <v>10</v>
      </c>
      <c r="C53" s="192" t="s">
        <v>106</v>
      </c>
      <c r="D53" s="192" t="s">
        <v>103</v>
      </c>
      <c r="E53" s="192" t="s">
        <v>142</v>
      </c>
      <c r="F53" s="192" t="s">
        <v>11</v>
      </c>
      <c r="G53" s="192" t="s">
        <v>9</v>
      </c>
      <c r="H53" s="192" t="s">
        <v>140</v>
      </c>
      <c r="I53" s="537" t="s">
        <v>50</v>
      </c>
      <c r="J53" s="125">
        <v>4592</v>
      </c>
      <c r="K53" s="125">
        <v>4638</v>
      </c>
      <c r="L53" s="125">
        <v>4684</v>
      </c>
    </row>
    <row r="54" spans="1:12" ht="63">
      <c r="A54" s="519" t="s">
        <v>72</v>
      </c>
      <c r="B54" s="519" t="s">
        <v>10</v>
      </c>
      <c r="C54" s="519" t="s">
        <v>35</v>
      </c>
      <c r="D54" s="519" t="s">
        <v>8</v>
      </c>
      <c r="E54" s="519" t="s">
        <v>72</v>
      </c>
      <c r="F54" s="519" t="s">
        <v>8</v>
      </c>
      <c r="G54" s="519" t="s">
        <v>9</v>
      </c>
      <c r="H54" s="519" t="s">
        <v>72</v>
      </c>
      <c r="I54" s="538" t="s">
        <v>121</v>
      </c>
      <c r="J54" s="122">
        <f>J55</f>
        <v>54851.6</v>
      </c>
      <c r="K54" s="122">
        <f>K55</f>
        <v>54277.299999999996</v>
      </c>
      <c r="L54" s="122">
        <f>L55</f>
        <v>50663.9</v>
      </c>
    </row>
    <row r="55" spans="1:12" ht="110.25">
      <c r="A55" s="522" t="s">
        <v>72</v>
      </c>
      <c r="B55" s="522" t="s">
        <v>10</v>
      </c>
      <c r="C55" s="522" t="s">
        <v>35</v>
      </c>
      <c r="D55" s="522" t="s">
        <v>148</v>
      </c>
      <c r="E55" s="522" t="s">
        <v>8</v>
      </c>
      <c r="F55" s="522" t="s">
        <v>8</v>
      </c>
      <c r="G55" s="522" t="s">
        <v>9</v>
      </c>
      <c r="H55" s="522" t="s">
        <v>122</v>
      </c>
      <c r="I55" s="523" t="s">
        <v>418</v>
      </c>
      <c r="J55" s="125">
        <f>J56+J59+J61</f>
        <v>54851.6</v>
      </c>
      <c r="K55" s="125">
        <f>K56+K59+K61</f>
        <v>54277.299999999996</v>
      </c>
      <c r="L55" s="125">
        <f>L56+L59+L61</f>
        <v>50663.9</v>
      </c>
    </row>
    <row r="56" spans="1:12" ht="78.75">
      <c r="A56" s="192" t="s">
        <v>72</v>
      </c>
      <c r="B56" s="192" t="s">
        <v>10</v>
      </c>
      <c r="C56" s="192" t="s">
        <v>35</v>
      </c>
      <c r="D56" s="192" t="s">
        <v>148</v>
      </c>
      <c r="E56" s="192" t="s">
        <v>142</v>
      </c>
      <c r="F56" s="192" t="s">
        <v>8</v>
      </c>
      <c r="G56" s="192" t="s">
        <v>9</v>
      </c>
      <c r="H56" s="192" t="s">
        <v>122</v>
      </c>
      <c r="I56" s="523" t="s">
        <v>92</v>
      </c>
      <c r="J56" s="125">
        <f>J57+J58</f>
        <v>42233.2</v>
      </c>
      <c r="K56" s="125">
        <f>K57+K58</f>
        <v>42142.2</v>
      </c>
      <c r="L56" s="125">
        <f>L57+L58</f>
        <v>41812.3</v>
      </c>
    </row>
    <row r="57" spans="1:12" ht="110.25">
      <c r="A57" s="192" t="s">
        <v>58</v>
      </c>
      <c r="B57" s="192" t="s">
        <v>10</v>
      </c>
      <c r="C57" s="192" t="s">
        <v>35</v>
      </c>
      <c r="D57" s="192" t="s">
        <v>148</v>
      </c>
      <c r="E57" s="192" t="s">
        <v>105</v>
      </c>
      <c r="F57" s="192" t="s">
        <v>148</v>
      </c>
      <c r="G57" s="192" t="s">
        <v>9</v>
      </c>
      <c r="H57" s="192" t="s">
        <v>122</v>
      </c>
      <c r="I57" s="537" t="s">
        <v>462</v>
      </c>
      <c r="J57" s="121">
        <v>10288.2</v>
      </c>
      <c r="K57" s="121">
        <v>10197.2</v>
      </c>
      <c r="L57" s="121">
        <v>9867.3</v>
      </c>
    </row>
    <row r="58" spans="1:12" ht="94.5">
      <c r="A58" s="192" t="s">
        <v>336</v>
      </c>
      <c r="B58" s="192" t="s">
        <v>10</v>
      </c>
      <c r="C58" s="192" t="s">
        <v>35</v>
      </c>
      <c r="D58" s="192" t="s">
        <v>148</v>
      </c>
      <c r="E58" s="192" t="s">
        <v>105</v>
      </c>
      <c r="F58" s="192" t="s">
        <v>65</v>
      </c>
      <c r="G58" s="192" t="s">
        <v>9</v>
      </c>
      <c r="H58" s="192" t="s">
        <v>122</v>
      </c>
      <c r="I58" s="539" t="s">
        <v>285</v>
      </c>
      <c r="J58" s="121">
        <v>31945</v>
      </c>
      <c r="K58" s="121">
        <v>31945</v>
      </c>
      <c r="L58" s="121">
        <v>31945</v>
      </c>
    </row>
    <row r="59" spans="1:12" ht="110.25">
      <c r="A59" s="192" t="s">
        <v>72</v>
      </c>
      <c r="B59" s="192" t="s">
        <v>10</v>
      </c>
      <c r="C59" s="192" t="s">
        <v>35</v>
      </c>
      <c r="D59" s="192" t="s">
        <v>148</v>
      </c>
      <c r="E59" s="192" t="s">
        <v>112</v>
      </c>
      <c r="F59" s="192" t="s">
        <v>8</v>
      </c>
      <c r="G59" s="192" t="s">
        <v>9</v>
      </c>
      <c r="H59" s="195" t="s">
        <v>122</v>
      </c>
      <c r="I59" s="193" t="s">
        <v>741</v>
      </c>
      <c r="J59" s="194">
        <f>J60</f>
        <v>48</v>
      </c>
      <c r="K59" s="194">
        <f>K60</f>
        <v>50</v>
      </c>
      <c r="L59" s="194">
        <f>L60</f>
        <v>52</v>
      </c>
    </row>
    <row r="60" spans="1:12" ht="94.5">
      <c r="A60" s="139" t="s">
        <v>57</v>
      </c>
      <c r="B60" s="192" t="s">
        <v>10</v>
      </c>
      <c r="C60" s="192" t="s">
        <v>35</v>
      </c>
      <c r="D60" s="192" t="s">
        <v>148</v>
      </c>
      <c r="E60" s="192" t="s">
        <v>742</v>
      </c>
      <c r="F60" s="192" t="s">
        <v>148</v>
      </c>
      <c r="G60" s="192" t="s">
        <v>9</v>
      </c>
      <c r="H60" s="195" t="s">
        <v>122</v>
      </c>
      <c r="I60" s="193" t="s">
        <v>743</v>
      </c>
      <c r="J60" s="194">
        <v>48</v>
      </c>
      <c r="K60" s="121">
        <v>50</v>
      </c>
      <c r="L60" s="121">
        <v>52</v>
      </c>
    </row>
    <row r="61" spans="1:12" ht="47.25">
      <c r="A61" s="192" t="s">
        <v>58</v>
      </c>
      <c r="B61" s="192" t="s">
        <v>10</v>
      </c>
      <c r="C61" s="192" t="s">
        <v>35</v>
      </c>
      <c r="D61" s="192" t="s">
        <v>148</v>
      </c>
      <c r="E61" s="192" t="s">
        <v>396</v>
      </c>
      <c r="F61" s="192" t="s">
        <v>8</v>
      </c>
      <c r="G61" s="192" t="s">
        <v>9</v>
      </c>
      <c r="H61" s="192" t="s">
        <v>122</v>
      </c>
      <c r="I61" s="540" t="s">
        <v>397</v>
      </c>
      <c r="J61" s="121">
        <f>J62</f>
        <v>12570.4</v>
      </c>
      <c r="K61" s="121">
        <f>K62</f>
        <v>12085.1</v>
      </c>
      <c r="L61" s="121">
        <f>L62</f>
        <v>8799.6</v>
      </c>
    </row>
    <row r="62" spans="1:12" ht="47.25">
      <c r="A62" s="192" t="s">
        <v>58</v>
      </c>
      <c r="B62" s="192" t="s">
        <v>10</v>
      </c>
      <c r="C62" s="192" t="s">
        <v>35</v>
      </c>
      <c r="D62" s="192" t="s">
        <v>148</v>
      </c>
      <c r="E62" s="192" t="s">
        <v>398</v>
      </c>
      <c r="F62" s="192" t="s">
        <v>148</v>
      </c>
      <c r="G62" s="192" t="s">
        <v>9</v>
      </c>
      <c r="H62" s="192" t="s">
        <v>122</v>
      </c>
      <c r="I62" s="537" t="s">
        <v>399</v>
      </c>
      <c r="J62" s="121">
        <v>12570.4</v>
      </c>
      <c r="K62" s="121">
        <v>12085.1</v>
      </c>
      <c r="L62" s="121">
        <v>8799.6</v>
      </c>
    </row>
    <row r="63" spans="1:12" ht="31.5">
      <c r="A63" s="519" t="s">
        <v>72</v>
      </c>
      <c r="B63" s="519" t="s">
        <v>10</v>
      </c>
      <c r="C63" s="519" t="s">
        <v>124</v>
      </c>
      <c r="D63" s="519" t="s">
        <v>8</v>
      </c>
      <c r="E63" s="519" t="s">
        <v>72</v>
      </c>
      <c r="F63" s="519" t="s">
        <v>8</v>
      </c>
      <c r="G63" s="519" t="s">
        <v>9</v>
      </c>
      <c r="H63" s="519" t="s">
        <v>72</v>
      </c>
      <c r="I63" s="538" t="s">
        <v>23</v>
      </c>
      <c r="J63" s="122">
        <f>J64</f>
        <v>1278</v>
      </c>
      <c r="K63" s="122">
        <f>K64</f>
        <v>1278</v>
      </c>
      <c r="L63" s="122">
        <f>L64</f>
        <v>1278</v>
      </c>
    </row>
    <row r="64" spans="1:12" ht="31.5">
      <c r="A64" s="192" t="s">
        <v>129</v>
      </c>
      <c r="B64" s="192" t="s">
        <v>10</v>
      </c>
      <c r="C64" s="192" t="s">
        <v>124</v>
      </c>
      <c r="D64" s="192" t="s">
        <v>11</v>
      </c>
      <c r="E64" s="192" t="s">
        <v>72</v>
      </c>
      <c r="F64" s="192" t="s">
        <v>11</v>
      </c>
      <c r="G64" s="192" t="s">
        <v>9</v>
      </c>
      <c r="H64" s="192" t="s">
        <v>122</v>
      </c>
      <c r="I64" s="528" t="s">
        <v>24</v>
      </c>
      <c r="J64" s="121">
        <f>J65+J66+J67</f>
        <v>1278</v>
      </c>
      <c r="K64" s="121">
        <f>K65+K66+K67</f>
        <v>1278</v>
      </c>
      <c r="L64" s="121">
        <f>L65+L66+L67</f>
        <v>1278</v>
      </c>
    </row>
    <row r="65" spans="1:12" ht="31.5">
      <c r="A65" s="192" t="s">
        <v>129</v>
      </c>
      <c r="B65" s="192" t="s">
        <v>10</v>
      </c>
      <c r="C65" s="192" t="s">
        <v>124</v>
      </c>
      <c r="D65" s="192" t="s">
        <v>11</v>
      </c>
      <c r="E65" s="192" t="s">
        <v>142</v>
      </c>
      <c r="F65" s="192" t="s">
        <v>11</v>
      </c>
      <c r="G65" s="192" t="s">
        <v>9</v>
      </c>
      <c r="H65" s="192" t="s">
        <v>122</v>
      </c>
      <c r="I65" s="528" t="s">
        <v>27</v>
      </c>
      <c r="J65" s="121">
        <v>280</v>
      </c>
      <c r="K65" s="121">
        <v>280</v>
      </c>
      <c r="L65" s="121">
        <v>280</v>
      </c>
    </row>
    <row r="66" spans="1:12" ht="31.5">
      <c r="A66" s="192" t="s">
        <v>129</v>
      </c>
      <c r="B66" s="192" t="s">
        <v>10</v>
      </c>
      <c r="C66" s="192" t="s">
        <v>124</v>
      </c>
      <c r="D66" s="192" t="s">
        <v>11</v>
      </c>
      <c r="E66" s="192" t="s">
        <v>112</v>
      </c>
      <c r="F66" s="192" t="s">
        <v>11</v>
      </c>
      <c r="G66" s="192" t="s">
        <v>9</v>
      </c>
      <c r="H66" s="192" t="s">
        <v>122</v>
      </c>
      <c r="I66" s="528" t="s">
        <v>670</v>
      </c>
      <c r="J66" s="121">
        <v>18</v>
      </c>
      <c r="K66" s="121">
        <v>18</v>
      </c>
      <c r="L66" s="121">
        <v>18</v>
      </c>
    </row>
    <row r="67" spans="1:12" ht="31.5">
      <c r="A67" s="192" t="s">
        <v>129</v>
      </c>
      <c r="B67" s="192" t="s">
        <v>10</v>
      </c>
      <c r="C67" s="192" t="s">
        <v>124</v>
      </c>
      <c r="D67" s="192" t="s">
        <v>11</v>
      </c>
      <c r="E67" s="192" t="s">
        <v>147</v>
      </c>
      <c r="F67" s="192" t="s">
        <v>11</v>
      </c>
      <c r="G67" s="192" t="s">
        <v>9</v>
      </c>
      <c r="H67" s="192" t="s">
        <v>122</v>
      </c>
      <c r="I67" s="528" t="s">
        <v>28</v>
      </c>
      <c r="J67" s="121">
        <f>J68+J69</f>
        <v>980</v>
      </c>
      <c r="K67" s="121">
        <f>K68+K69</f>
        <v>980</v>
      </c>
      <c r="L67" s="121">
        <f>L68+L69</f>
        <v>980</v>
      </c>
    </row>
    <row r="68" spans="1:12" ht="15.75">
      <c r="A68" s="192" t="s">
        <v>129</v>
      </c>
      <c r="B68" s="192" t="s">
        <v>10</v>
      </c>
      <c r="C68" s="192" t="s">
        <v>124</v>
      </c>
      <c r="D68" s="192" t="s">
        <v>11</v>
      </c>
      <c r="E68" s="192" t="s">
        <v>537</v>
      </c>
      <c r="F68" s="192" t="s">
        <v>11</v>
      </c>
      <c r="G68" s="192" t="s">
        <v>9</v>
      </c>
      <c r="H68" s="192" t="s">
        <v>122</v>
      </c>
      <c r="I68" s="537" t="s">
        <v>538</v>
      </c>
      <c r="J68" s="121">
        <v>440</v>
      </c>
      <c r="K68" s="121">
        <v>440</v>
      </c>
      <c r="L68" s="121">
        <v>440</v>
      </c>
    </row>
    <row r="69" spans="1:12" ht="15.75">
      <c r="A69" s="192" t="s">
        <v>129</v>
      </c>
      <c r="B69" s="192" t="s">
        <v>10</v>
      </c>
      <c r="C69" s="192" t="s">
        <v>124</v>
      </c>
      <c r="D69" s="192" t="s">
        <v>11</v>
      </c>
      <c r="E69" s="192" t="s">
        <v>611</v>
      </c>
      <c r="F69" s="192" t="s">
        <v>11</v>
      </c>
      <c r="G69" s="192" t="s">
        <v>9</v>
      </c>
      <c r="H69" s="192" t="s">
        <v>122</v>
      </c>
      <c r="I69" s="537" t="s">
        <v>612</v>
      </c>
      <c r="J69" s="121">
        <v>540</v>
      </c>
      <c r="K69" s="121">
        <v>540</v>
      </c>
      <c r="L69" s="121">
        <v>540</v>
      </c>
    </row>
    <row r="70" spans="1:12" ht="31.5">
      <c r="A70" s="541" t="s">
        <v>72</v>
      </c>
      <c r="B70" s="541" t="s">
        <v>10</v>
      </c>
      <c r="C70" s="541" t="s">
        <v>65</v>
      </c>
      <c r="D70" s="541" t="s">
        <v>8</v>
      </c>
      <c r="E70" s="541" t="s">
        <v>72</v>
      </c>
      <c r="F70" s="541" t="s">
        <v>8</v>
      </c>
      <c r="G70" s="541" t="s">
        <v>9</v>
      </c>
      <c r="H70" s="541" t="s">
        <v>72</v>
      </c>
      <c r="I70" s="542" t="s">
        <v>750</v>
      </c>
      <c r="J70" s="543">
        <f>J71+J74</f>
        <v>5582</v>
      </c>
      <c r="K70" s="543">
        <f>K71+K74</f>
        <v>5794.5</v>
      </c>
      <c r="L70" s="543">
        <f>L71+L74</f>
        <v>6015.1</v>
      </c>
    </row>
    <row r="71" spans="1:12" ht="15.75">
      <c r="A71" s="192" t="s">
        <v>72</v>
      </c>
      <c r="B71" s="192" t="s">
        <v>10</v>
      </c>
      <c r="C71" s="192" t="s">
        <v>65</v>
      </c>
      <c r="D71" s="192" t="s">
        <v>11</v>
      </c>
      <c r="E71" s="192" t="s">
        <v>72</v>
      </c>
      <c r="F71" s="192" t="s">
        <v>8</v>
      </c>
      <c r="G71" s="192" t="s">
        <v>9</v>
      </c>
      <c r="H71" s="192" t="s">
        <v>20</v>
      </c>
      <c r="I71" s="528" t="s">
        <v>29</v>
      </c>
      <c r="J71" s="544">
        <f aca="true" t="shared" si="3" ref="J71:L72">J72</f>
        <v>5062</v>
      </c>
      <c r="K71" s="544">
        <f t="shared" si="3"/>
        <v>5264.5</v>
      </c>
      <c r="L71" s="544">
        <f t="shared" si="3"/>
        <v>5475.1</v>
      </c>
    </row>
    <row r="72" spans="1:12" ht="15.75">
      <c r="A72" s="192" t="s">
        <v>72</v>
      </c>
      <c r="B72" s="192" t="s">
        <v>10</v>
      </c>
      <c r="C72" s="192" t="s">
        <v>65</v>
      </c>
      <c r="D72" s="192" t="s">
        <v>11</v>
      </c>
      <c r="E72" s="192" t="s">
        <v>30</v>
      </c>
      <c r="F72" s="192" t="s">
        <v>8</v>
      </c>
      <c r="G72" s="192" t="s">
        <v>9</v>
      </c>
      <c r="H72" s="192" t="s">
        <v>20</v>
      </c>
      <c r="I72" s="528" t="s">
        <v>31</v>
      </c>
      <c r="J72" s="544">
        <f t="shared" si="3"/>
        <v>5062</v>
      </c>
      <c r="K72" s="544">
        <f t="shared" si="3"/>
        <v>5264.5</v>
      </c>
      <c r="L72" s="544">
        <f t="shared" si="3"/>
        <v>5475.1</v>
      </c>
    </row>
    <row r="73" spans="1:12" ht="47.25">
      <c r="A73" s="192" t="s">
        <v>457</v>
      </c>
      <c r="B73" s="192" t="s">
        <v>10</v>
      </c>
      <c r="C73" s="192" t="s">
        <v>65</v>
      </c>
      <c r="D73" s="192" t="s">
        <v>11</v>
      </c>
      <c r="E73" s="192" t="s">
        <v>32</v>
      </c>
      <c r="F73" s="192" t="s">
        <v>148</v>
      </c>
      <c r="G73" s="192" t="s">
        <v>9</v>
      </c>
      <c r="H73" s="192" t="s">
        <v>20</v>
      </c>
      <c r="I73" s="528" t="s">
        <v>33</v>
      </c>
      <c r="J73" s="544">
        <v>5062</v>
      </c>
      <c r="K73" s="544">
        <v>5264.5</v>
      </c>
      <c r="L73" s="544">
        <v>5475.1</v>
      </c>
    </row>
    <row r="74" spans="1:12" ht="15.75">
      <c r="A74" s="192" t="s">
        <v>72</v>
      </c>
      <c r="B74" s="192" t="s">
        <v>10</v>
      </c>
      <c r="C74" s="192" t="s">
        <v>65</v>
      </c>
      <c r="D74" s="192" t="s">
        <v>144</v>
      </c>
      <c r="E74" s="192" t="s">
        <v>72</v>
      </c>
      <c r="F74" s="192" t="s">
        <v>8</v>
      </c>
      <c r="G74" s="192" t="s">
        <v>9</v>
      </c>
      <c r="H74" s="192" t="s">
        <v>20</v>
      </c>
      <c r="I74" s="528" t="s">
        <v>613</v>
      </c>
      <c r="J74" s="544">
        <f>J77+J75</f>
        <v>520</v>
      </c>
      <c r="K74" s="544">
        <f>K77+K75</f>
        <v>530</v>
      </c>
      <c r="L74" s="544">
        <f>L77+L75</f>
        <v>540</v>
      </c>
    </row>
    <row r="75" spans="1:12" ht="47.25">
      <c r="A75" s="192" t="s">
        <v>57</v>
      </c>
      <c r="B75" s="192" t="s">
        <v>10</v>
      </c>
      <c r="C75" s="192" t="s">
        <v>65</v>
      </c>
      <c r="D75" s="192" t="s">
        <v>144</v>
      </c>
      <c r="E75" s="192" t="s">
        <v>18</v>
      </c>
      <c r="F75" s="192" t="s">
        <v>8</v>
      </c>
      <c r="G75" s="192" t="s">
        <v>9</v>
      </c>
      <c r="H75" s="192" t="s">
        <v>20</v>
      </c>
      <c r="I75" s="528" t="s">
        <v>679</v>
      </c>
      <c r="J75" s="544">
        <f>J76</f>
        <v>370</v>
      </c>
      <c r="K75" s="544">
        <f>K76</f>
        <v>380</v>
      </c>
      <c r="L75" s="544">
        <f>L76</f>
        <v>390</v>
      </c>
    </row>
    <row r="76" spans="1:12" ht="47.25">
      <c r="A76" s="139" t="s">
        <v>57</v>
      </c>
      <c r="B76" s="192" t="s">
        <v>10</v>
      </c>
      <c r="C76" s="192" t="s">
        <v>65</v>
      </c>
      <c r="D76" s="192" t="s">
        <v>144</v>
      </c>
      <c r="E76" s="192" t="s">
        <v>680</v>
      </c>
      <c r="F76" s="192" t="s">
        <v>148</v>
      </c>
      <c r="G76" s="192" t="s">
        <v>9</v>
      </c>
      <c r="H76" s="192" t="s">
        <v>20</v>
      </c>
      <c r="I76" s="528" t="s">
        <v>678</v>
      </c>
      <c r="J76" s="544">
        <v>370</v>
      </c>
      <c r="K76" s="544">
        <v>380</v>
      </c>
      <c r="L76" s="544">
        <v>390</v>
      </c>
    </row>
    <row r="77" spans="1:12" ht="15.75">
      <c r="A77" s="139" t="s">
        <v>72</v>
      </c>
      <c r="B77" s="192" t="s">
        <v>10</v>
      </c>
      <c r="C77" s="192" t="s">
        <v>65</v>
      </c>
      <c r="D77" s="192" t="s">
        <v>144</v>
      </c>
      <c r="E77" s="192" t="s">
        <v>30</v>
      </c>
      <c r="F77" s="192" t="s">
        <v>8</v>
      </c>
      <c r="G77" s="192" t="s">
        <v>9</v>
      </c>
      <c r="H77" s="192" t="s">
        <v>20</v>
      </c>
      <c r="I77" s="106" t="s">
        <v>614</v>
      </c>
      <c r="J77" s="544">
        <f>J78+J79</f>
        <v>150</v>
      </c>
      <c r="K77" s="544">
        <f>K78+K79</f>
        <v>150</v>
      </c>
      <c r="L77" s="544">
        <f>L78+L79</f>
        <v>150</v>
      </c>
    </row>
    <row r="78" spans="1:12" ht="31.5">
      <c r="A78" s="139" t="s">
        <v>57</v>
      </c>
      <c r="B78" s="192" t="s">
        <v>10</v>
      </c>
      <c r="C78" s="192" t="s">
        <v>65</v>
      </c>
      <c r="D78" s="192" t="s">
        <v>144</v>
      </c>
      <c r="E78" s="192" t="s">
        <v>32</v>
      </c>
      <c r="F78" s="192" t="s">
        <v>148</v>
      </c>
      <c r="G78" s="192" t="s">
        <v>9</v>
      </c>
      <c r="H78" s="192" t="s">
        <v>20</v>
      </c>
      <c r="I78" s="106" t="s">
        <v>535</v>
      </c>
      <c r="J78" s="544">
        <v>138</v>
      </c>
      <c r="K78" s="544">
        <v>138</v>
      </c>
      <c r="L78" s="544">
        <v>138</v>
      </c>
    </row>
    <row r="79" spans="1:12" ht="31.5">
      <c r="A79" s="139" t="s">
        <v>457</v>
      </c>
      <c r="B79" s="192" t="s">
        <v>10</v>
      </c>
      <c r="C79" s="192" t="s">
        <v>65</v>
      </c>
      <c r="D79" s="192" t="s">
        <v>144</v>
      </c>
      <c r="E79" s="192" t="s">
        <v>32</v>
      </c>
      <c r="F79" s="192" t="s">
        <v>148</v>
      </c>
      <c r="G79" s="192" t="s">
        <v>9</v>
      </c>
      <c r="H79" s="192" t="s">
        <v>20</v>
      </c>
      <c r="I79" s="106" t="s">
        <v>535</v>
      </c>
      <c r="J79" s="544">
        <v>12</v>
      </c>
      <c r="K79" s="544">
        <v>12</v>
      </c>
      <c r="L79" s="544">
        <v>12</v>
      </c>
    </row>
    <row r="80" spans="1:12" ht="31.5">
      <c r="A80" s="519" t="s">
        <v>72</v>
      </c>
      <c r="B80" s="519" t="s">
        <v>10</v>
      </c>
      <c r="C80" s="519" t="s">
        <v>25</v>
      </c>
      <c r="D80" s="519" t="s">
        <v>8</v>
      </c>
      <c r="E80" s="519" t="s">
        <v>72</v>
      </c>
      <c r="F80" s="519" t="s">
        <v>8</v>
      </c>
      <c r="G80" s="519" t="s">
        <v>9</v>
      </c>
      <c r="H80" s="519" t="s">
        <v>72</v>
      </c>
      <c r="I80" s="538" t="s">
        <v>150</v>
      </c>
      <c r="J80" s="122">
        <f aca="true" t="shared" si="4" ref="J80:L81">J81</f>
        <v>60</v>
      </c>
      <c r="K80" s="122">
        <f t="shared" si="4"/>
        <v>60</v>
      </c>
      <c r="L80" s="122">
        <f t="shared" si="4"/>
        <v>60</v>
      </c>
    </row>
    <row r="81" spans="1:12" ht="47.25">
      <c r="A81" s="522" t="s">
        <v>72</v>
      </c>
      <c r="B81" s="522" t="s">
        <v>118</v>
      </c>
      <c r="C81" s="522" t="s">
        <v>25</v>
      </c>
      <c r="D81" s="522" t="s">
        <v>101</v>
      </c>
      <c r="E81" s="522" t="s">
        <v>72</v>
      </c>
      <c r="F81" s="522" t="s">
        <v>8</v>
      </c>
      <c r="G81" s="522" t="s">
        <v>9</v>
      </c>
      <c r="H81" s="522" t="s">
        <v>89</v>
      </c>
      <c r="I81" s="523" t="s">
        <v>419</v>
      </c>
      <c r="J81" s="125">
        <f t="shared" si="4"/>
        <v>60</v>
      </c>
      <c r="K81" s="125">
        <f t="shared" si="4"/>
        <v>60</v>
      </c>
      <c r="L81" s="125">
        <f t="shared" si="4"/>
        <v>60</v>
      </c>
    </row>
    <row r="82" spans="1:12" ht="47.25">
      <c r="A82" s="545" t="s">
        <v>72</v>
      </c>
      <c r="B82" s="545" t="s">
        <v>10</v>
      </c>
      <c r="C82" s="545" t="s">
        <v>25</v>
      </c>
      <c r="D82" s="545" t="s">
        <v>101</v>
      </c>
      <c r="E82" s="545" t="s">
        <v>142</v>
      </c>
      <c r="F82" s="545" t="s">
        <v>8</v>
      </c>
      <c r="G82" s="545" t="s">
        <v>9</v>
      </c>
      <c r="H82" s="545" t="s">
        <v>89</v>
      </c>
      <c r="I82" s="537" t="s">
        <v>420</v>
      </c>
      <c r="J82" s="121">
        <f>J83+J84</f>
        <v>60</v>
      </c>
      <c r="K82" s="121">
        <f>K83+K84</f>
        <v>60</v>
      </c>
      <c r="L82" s="121">
        <f>L83+L84</f>
        <v>60</v>
      </c>
    </row>
    <row r="83" spans="1:12" ht="78.75">
      <c r="A83" s="192" t="s">
        <v>58</v>
      </c>
      <c r="B83" s="192" t="s">
        <v>118</v>
      </c>
      <c r="C83" s="192" t="s">
        <v>25</v>
      </c>
      <c r="D83" s="192" t="s">
        <v>101</v>
      </c>
      <c r="E83" s="192" t="s">
        <v>105</v>
      </c>
      <c r="F83" s="192" t="s">
        <v>148</v>
      </c>
      <c r="G83" s="192" t="s">
        <v>9</v>
      </c>
      <c r="H83" s="192" t="s">
        <v>89</v>
      </c>
      <c r="I83" s="537" t="s">
        <v>671</v>
      </c>
      <c r="J83" s="121">
        <v>10</v>
      </c>
      <c r="K83" s="121">
        <v>10</v>
      </c>
      <c r="L83" s="121">
        <v>10</v>
      </c>
    </row>
    <row r="84" spans="1:12" ht="63">
      <c r="A84" s="192" t="s">
        <v>336</v>
      </c>
      <c r="B84" s="192" t="s">
        <v>118</v>
      </c>
      <c r="C84" s="192" t="s">
        <v>25</v>
      </c>
      <c r="D84" s="192" t="s">
        <v>101</v>
      </c>
      <c r="E84" s="192" t="s">
        <v>105</v>
      </c>
      <c r="F84" s="192" t="s">
        <v>65</v>
      </c>
      <c r="G84" s="192" t="s">
        <v>9</v>
      </c>
      <c r="H84" s="192" t="s">
        <v>89</v>
      </c>
      <c r="I84" s="537" t="s">
        <v>286</v>
      </c>
      <c r="J84" s="121">
        <v>50</v>
      </c>
      <c r="K84" s="121">
        <v>50</v>
      </c>
      <c r="L84" s="121">
        <v>50</v>
      </c>
    </row>
    <row r="85" spans="1:12" ht="31.5">
      <c r="A85" s="519" t="s">
        <v>72</v>
      </c>
      <c r="B85" s="519" t="s">
        <v>10</v>
      </c>
      <c r="C85" s="519" t="s">
        <v>152</v>
      </c>
      <c r="D85" s="519" t="s">
        <v>8</v>
      </c>
      <c r="E85" s="519" t="s">
        <v>72</v>
      </c>
      <c r="F85" s="519" t="s">
        <v>8</v>
      </c>
      <c r="G85" s="519" t="s">
        <v>9</v>
      </c>
      <c r="H85" s="519" t="s">
        <v>72</v>
      </c>
      <c r="I85" s="538" t="s">
        <v>79</v>
      </c>
      <c r="J85" s="127">
        <f>J86+J103</f>
        <v>548</v>
      </c>
      <c r="K85" s="127">
        <f>K86+K103</f>
        <v>552</v>
      </c>
      <c r="L85" s="127">
        <f>L86+L103</f>
        <v>556</v>
      </c>
    </row>
    <row r="86" spans="1:12" ht="47.25">
      <c r="A86" s="522" t="s">
        <v>72</v>
      </c>
      <c r="B86" s="522" t="s">
        <v>10</v>
      </c>
      <c r="C86" s="522" t="s">
        <v>152</v>
      </c>
      <c r="D86" s="522" t="s">
        <v>11</v>
      </c>
      <c r="E86" s="522" t="s">
        <v>72</v>
      </c>
      <c r="F86" s="522" t="s">
        <v>11</v>
      </c>
      <c r="G86" s="522" t="s">
        <v>9</v>
      </c>
      <c r="H86" s="522" t="s">
        <v>108</v>
      </c>
      <c r="I86" s="523" t="s">
        <v>564</v>
      </c>
      <c r="J86" s="124">
        <f>J87+J89+J91+J93+J95+J97+J99+J101</f>
        <v>538</v>
      </c>
      <c r="K86" s="124">
        <f>K87+K89+K91+K93+K95+K97+K99+K101</f>
        <v>542</v>
      </c>
      <c r="L86" s="124">
        <f>L87+L89+L91+L93+L95+L97+L99+L101</f>
        <v>546</v>
      </c>
    </row>
    <row r="87" spans="1:12" ht="78.75">
      <c r="A87" s="522" t="s">
        <v>72</v>
      </c>
      <c r="B87" s="522" t="s">
        <v>10</v>
      </c>
      <c r="C87" s="522" t="s">
        <v>152</v>
      </c>
      <c r="D87" s="522" t="s">
        <v>11</v>
      </c>
      <c r="E87" s="522" t="s">
        <v>111</v>
      </c>
      <c r="F87" s="522" t="s">
        <v>11</v>
      </c>
      <c r="G87" s="522" t="s">
        <v>9</v>
      </c>
      <c r="H87" s="522" t="s">
        <v>108</v>
      </c>
      <c r="I87" s="523" t="s">
        <v>751</v>
      </c>
      <c r="J87" s="124">
        <f>J88</f>
        <v>12</v>
      </c>
      <c r="K87" s="124">
        <f>K88</f>
        <v>13</v>
      </c>
      <c r="L87" s="124">
        <f>L88</f>
        <v>14</v>
      </c>
    </row>
    <row r="88" spans="1:12" ht="110.25">
      <c r="A88" s="192" t="s">
        <v>72</v>
      </c>
      <c r="B88" s="192" t="s">
        <v>10</v>
      </c>
      <c r="C88" s="192" t="s">
        <v>152</v>
      </c>
      <c r="D88" s="192" t="s">
        <v>11</v>
      </c>
      <c r="E88" s="192" t="s">
        <v>565</v>
      </c>
      <c r="F88" s="192" t="s">
        <v>11</v>
      </c>
      <c r="G88" s="192" t="s">
        <v>9</v>
      </c>
      <c r="H88" s="192" t="s">
        <v>108</v>
      </c>
      <c r="I88" s="537" t="s">
        <v>752</v>
      </c>
      <c r="J88" s="126">
        <v>12</v>
      </c>
      <c r="K88" s="126">
        <v>13</v>
      </c>
      <c r="L88" s="126">
        <v>14</v>
      </c>
    </row>
    <row r="89" spans="1:12" ht="110.25">
      <c r="A89" s="522" t="s">
        <v>72</v>
      </c>
      <c r="B89" s="522" t="s">
        <v>10</v>
      </c>
      <c r="C89" s="522" t="s">
        <v>152</v>
      </c>
      <c r="D89" s="522" t="s">
        <v>11</v>
      </c>
      <c r="E89" s="522" t="s">
        <v>18</v>
      </c>
      <c r="F89" s="522" t="s">
        <v>11</v>
      </c>
      <c r="G89" s="522" t="s">
        <v>9</v>
      </c>
      <c r="H89" s="522" t="s">
        <v>108</v>
      </c>
      <c r="I89" s="523" t="s">
        <v>753</v>
      </c>
      <c r="J89" s="124">
        <f>J90</f>
        <v>90</v>
      </c>
      <c r="K89" s="124">
        <f>K90</f>
        <v>92</v>
      </c>
      <c r="L89" s="124">
        <f>L90</f>
        <v>94</v>
      </c>
    </row>
    <row r="90" spans="1:12" ht="141.75">
      <c r="A90" s="192" t="s">
        <v>72</v>
      </c>
      <c r="B90" s="192" t="s">
        <v>10</v>
      </c>
      <c r="C90" s="192" t="s">
        <v>152</v>
      </c>
      <c r="D90" s="192" t="s">
        <v>11</v>
      </c>
      <c r="E90" s="192" t="s">
        <v>566</v>
      </c>
      <c r="F90" s="192" t="s">
        <v>11</v>
      </c>
      <c r="G90" s="192" t="s">
        <v>9</v>
      </c>
      <c r="H90" s="192" t="s">
        <v>108</v>
      </c>
      <c r="I90" s="537" t="s">
        <v>754</v>
      </c>
      <c r="J90" s="126">
        <v>90</v>
      </c>
      <c r="K90" s="126">
        <v>92</v>
      </c>
      <c r="L90" s="126">
        <v>94</v>
      </c>
    </row>
    <row r="91" spans="1:12" ht="78.75">
      <c r="A91" s="522" t="s">
        <v>72</v>
      </c>
      <c r="B91" s="522" t="s">
        <v>10</v>
      </c>
      <c r="C91" s="522" t="s">
        <v>152</v>
      </c>
      <c r="D91" s="522" t="s">
        <v>11</v>
      </c>
      <c r="E91" s="522" t="s">
        <v>396</v>
      </c>
      <c r="F91" s="522" t="s">
        <v>11</v>
      </c>
      <c r="G91" s="522" t="s">
        <v>9</v>
      </c>
      <c r="H91" s="522" t="s">
        <v>108</v>
      </c>
      <c r="I91" s="107" t="s">
        <v>615</v>
      </c>
      <c r="J91" s="126">
        <f>J92</f>
        <v>3</v>
      </c>
      <c r="K91" s="126">
        <f>K92</f>
        <v>4</v>
      </c>
      <c r="L91" s="126">
        <f>L92</f>
        <v>5</v>
      </c>
    </row>
    <row r="92" spans="1:12" ht="110.25">
      <c r="A92" s="192" t="s">
        <v>72</v>
      </c>
      <c r="B92" s="192" t="s">
        <v>10</v>
      </c>
      <c r="C92" s="192" t="s">
        <v>152</v>
      </c>
      <c r="D92" s="192" t="s">
        <v>11</v>
      </c>
      <c r="E92" s="192" t="s">
        <v>616</v>
      </c>
      <c r="F92" s="192" t="s">
        <v>11</v>
      </c>
      <c r="G92" s="192" t="s">
        <v>9</v>
      </c>
      <c r="H92" s="192" t="s">
        <v>108</v>
      </c>
      <c r="I92" s="108" t="s">
        <v>617</v>
      </c>
      <c r="J92" s="126">
        <v>3</v>
      </c>
      <c r="K92" s="126">
        <v>4</v>
      </c>
      <c r="L92" s="126">
        <v>5</v>
      </c>
    </row>
    <row r="93" spans="1:12" ht="78.75">
      <c r="A93" s="522" t="s">
        <v>72</v>
      </c>
      <c r="B93" s="522" t="s">
        <v>10</v>
      </c>
      <c r="C93" s="522" t="s">
        <v>152</v>
      </c>
      <c r="D93" s="522" t="s">
        <v>11</v>
      </c>
      <c r="E93" s="522" t="s">
        <v>567</v>
      </c>
      <c r="F93" s="522" t="s">
        <v>11</v>
      </c>
      <c r="G93" s="522" t="s">
        <v>9</v>
      </c>
      <c r="H93" s="522" t="s">
        <v>108</v>
      </c>
      <c r="I93" s="523" t="s">
        <v>755</v>
      </c>
      <c r="J93" s="124">
        <f>J94</f>
        <v>110</v>
      </c>
      <c r="K93" s="124">
        <f>K94</f>
        <v>110</v>
      </c>
      <c r="L93" s="124">
        <f>L94</f>
        <v>110</v>
      </c>
    </row>
    <row r="94" spans="1:12" ht="110.25">
      <c r="A94" s="192" t="s">
        <v>72</v>
      </c>
      <c r="B94" s="192" t="s">
        <v>10</v>
      </c>
      <c r="C94" s="192" t="s">
        <v>152</v>
      </c>
      <c r="D94" s="192" t="s">
        <v>11</v>
      </c>
      <c r="E94" s="192" t="s">
        <v>568</v>
      </c>
      <c r="F94" s="192" t="s">
        <v>11</v>
      </c>
      <c r="G94" s="192" t="s">
        <v>9</v>
      </c>
      <c r="H94" s="192" t="s">
        <v>108</v>
      </c>
      <c r="I94" s="537" t="s">
        <v>756</v>
      </c>
      <c r="J94" s="126">
        <v>110</v>
      </c>
      <c r="K94" s="126">
        <v>110</v>
      </c>
      <c r="L94" s="126">
        <v>110</v>
      </c>
    </row>
    <row r="95" spans="1:12" ht="94.5">
      <c r="A95" s="522" t="s">
        <v>72</v>
      </c>
      <c r="B95" s="522" t="s">
        <v>10</v>
      </c>
      <c r="C95" s="522" t="s">
        <v>152</v>
      </c>
      <c r="D95" s="522" t="s">
        <v>11</v>
      </c>
      <c r="E95" s="522" t="s">
        <v>108</v>
      </c>
      <c r="F95" s="522" t="s">
        <v>11</v>
      </c>
      <c r="G95" s="522" t="s">
        <v>9</v>
      </c>
      <c r="H95" s="522" t="s">
        <v>108</v>
      </c>
      <c r="I95" s="523" t="s">
        <v>757</v>
      </c>
      <c r="J95" s="124">
        <f>J96</f>
        <v>40</v>
      </c>
      <c r="K95" s="124">
        <f>K96</f>
        <v>40</v>
      </c>
      <c r="L95" s="124">
        <f>L96</f>
        <v>40</v>
      </c>
    </row>
    <row r="96" spans="1:12" ht="126">
      <c r="A96" s="192" t="s">
        <v>72</v>
      </c>
      <c r="B96" s="192" t="s">
        <v>10</v>
      </c>
      <c r="C96" s="192" t="s">
        <v>152</v>
      </c>
      <c r="D96" s="192" t="s">
        <v>11</v>
      </c>
      <c r="E96" s="192" t="s">
        <v>569</v>
      </c>
      <c r="F96" s="192" t="s">
        <v>11</v>
      </c>
      <c r="G96" s="192" t="s">
        <v>9</v>
      </c>
      <c r="H96" s="192" t="s">
        <v>108</v>
      </c>
      <c r="I96" s="537" t="s">
        <v>758</v>
      </c>
      <c r="J96" s="126">
        <v>40</v>
      </c>
      <c r="K96" s="126">
        <v>40</v>
      </c>
      <c r="L96" s="126">
        <v>40</v>
      </c>
    </row>
    <row r="97" spans="1:12" ht="94.5">
      <c r="A97" s="522" t="s">
        <v>72</v>
      </c>
      <c r="B97" s="522" t="s">
        <v>10</v>
      </c>
      <c r="C97" s="522" t="s">
        <v>152</v>
      </c>
      <c r="D97" s="522" t="s">
        <v>11</v>
      </c>
      <c r="E97" s="522" t="s">
        <v>508</v>
      </c>
      <c r="F97" s="522" t="s">
        <v>11</v>
      </c>
      <c r="G97" s="522" t="s">
        <v>9</v>
      </c>
      <c r="H97" s="522" t="s">
        <v>108</v>
      </c>
      <c r="I97" s="523" t="s">
        <v>618</v>
      </c>
      <c r="J97" s="126">
        <f>J98</f>
        <v>2</v>
      </c>
      <c r="K97" s="126">
        <f>K98</f>
        <v>2</v>
      </c>
      <c r="L97" s="126">
        <f>L98</f>
        <v>2</v>
      </c>
    </row>
    <row r="98" spans="1:12" ht="157.5">
      <c r="A98" s="192" t="s">
        <v>72</v>
      </c>
      <c r="B98" s="192" t="s">
        <v>10</v>
      </c>
      <c r="C98" s="192" t="s">
        <v>152</v>
      </c>
      <c r="D98" s="192" t="s">
        <v>11</v>
      </c>
      <c r="E98" s="192" t="s">
        <v>619</v>
      </c>
      <c r="F98" s="192" t="s">
        <v>11</v>
      </c>
      <c r="G98" s="192" t="s">
        <v>9</v>
      </c>
      <c r="H98" s="192" t="s">
        <v>108</v>
      </c>
      <c r="I98" s="537" t="s">
        <v>620</v>
      </c>
      <c r="J98" s="126">
        <v>2</v>
      </c>
      <c r="K98" s="126">
        <v>2</v>
      </c>
      <c r="L98" s="126">
        <v>2</v>
      </c>
    </row>
    <row r="99" spans="1:12" ht="78.75">
      <c r="A99" s="522" t="s">
        <v>72</v>
      </c>
      <c r="B99" s="522" t="s">
        <v>10</v>
      </c>
      <c r="C99" s="522" t="s">
        <v>152</v>
      </c>
      <c r="D99" s="522" t="s">
        <v>11</v>
      </c>
      <c r="E99" s="522" t="s">
        <v>621</v>
      </c>
      <c r="F99" s="522" t="s">
        <v>11</v>
      </c>
      <c r="G99" s="522" t="s">
        <v>9</v>
      </c>
      <c r="H99" s="522" t="s">
        <v>108</v>
      </c>
      <c r="I99" s="107" t="s">
        <v>622</v>
      </c>
      <c r="J99" s="126">
        <f>J100</f>
        <v>1</v>
      </c>
      <c r="K99" s="126">
        <f>K100</f>
        <v>1</v>
      </c>
      <c r="L99" s="126">
        <f>L100</f>
        <v>1</v>
      </c>
    </row>
    <row r="100" spans="1:12" ht="110.25">
      <c r="A100" s="192" t="s">
        <v>72</v>
      </c>
      <c r="B100" s="192" t="s">
        <v>10</v>
      </c>
      <c r="C100" s="192" t="s">
        <v>152</v>
      </c>
      <c r="D100" s="192" t="s">
        <v>11</v>
      </c>
      <c r="E100" s="192" t="s">
        <v>623</v>
      </c>
      <c r="F100" s="192" t="s">
        <v>11</v>
      </c>
      <c r="G100" s="192" t="s">
        <v>9</v>
      </c>
      <c r="H100" s="192" t="s">
        <v>108</v>
      </c>
      <c r="I100" s="108" t="s">
        <v>624</v>
      </c>
      <c r="J100" s="126">
        <v>1</v>
      </c>
      <c r="K100" s="126">
        <v>1</v>
      </c>
      <c r="L100" s="126">
        <v>1</v>
      </c>
    </row>
    <row r="101" spans="1:12" ht="94.5">
      <c r="A101" s="522" t="s">
        <v>72</v>
      </c>
      <c r="B101" s="522" t="s">
        <v>10</v>
      </c>
      <c r="C101" s="522" t="s">
        <v>152</v>
      </c>
      <c r="D101" s="522" t="s">
        <v>11</v>
      </c>
      <c r="E101" s="522" t="s">
        <v>182</v>
      </c>
      <c r="F101" s="522" t="s">
        <v>11</v>
      </c>
      <c r="G101" s="522" t="s">
        <v>9</v>
      </c>
      <c r="H101" s="522" t="s">
        <v>108</v>
      </c>
      <c r="I101" s="523" t="s">
        <v>759</v>
      </c>
      <c r="J101" s="124">
        <f>J102</f>
        <v>280</v>
      </c>
      <c r="K101" s="124">
        <f>K102</f>
        <v>280</v>
      </c>
      <c r="L101" s="124">
        <f>L102</f>
        <v>280</v>
      </c>
    </row>
    <row r="102" spans="1:12" ht="126">
      <c r="A102" s="192" t="s">
        <v>72</v>
      </c>
      <c r="B102" s="192" t="s">
        <v>10</v>
      </c>
      <c r="C102" s="192" t="s">
        <v>152</v>
      </c>
      <c r="D102" s="192" t="s">
        <v>11</v>
      </c>
      <c r="E102" s="192" t="s">
        <v>570</v>
      </c>
      <c r="F102" s="192" t="s">
        <v>11</v>
      </c>
      <c r="G102" s="192" t="s">
        <v>9</v>
      </c>
      <c r="H102" s="192" t="s">
        <v>108</v>
      </c>
      <c r="I102" s="537" t="s">
        <v>760</v>
      </c>
      <c r="J102" s="126">
        <v>280</v>
      </c>
      <c r="K102" s="126">
        <v>280</v>
      </c>
      <c r="L102" s="126">
        <v>280</v>
      </c>
    </row>
    <row r="103" spans="1:12" ht="31.5">
      <c r="A103" s="192" t="s">
        <v>72</v>
      </c>
      <c r="B103" s="192" t="s">
        <v>10</v>
      </c>
      <c r="C103" s="192" t="s">
        <v>152</v>
      </c>
      <c r="D103" s="192" t="s">
        <v>123</v>
      </c>
      <c r="E103" s="192" t="s">
        <v>72</v>
      </c>
      <c r="F103" s="192" t="s">
        <v>8</v>
      </c>
      <c r="G103" s="192" t="s">
        <v>9</v>
      </c>
      <c r="H103" s="192" t="s">
        <v>108</v>
      </c>
      <c r="I103" s="546" t="s">
        <v>924</v>
      </c>
      <c r="J103" s="121">
        <f aca="true" t="shared" si="5" ref="J103:L104">J104</f>
        <v>10</v>
      </c>
      <c r="K103" s="121">
        <f t="shared" si="5"/>
        <v>10</v>
      </c>
      <c r="L103" s="121">
        <f t="shared" si="5"/>
        <v>10</v>
      </c>
    </row>
    <row r="104" spans="1:12" ht="94.5">
      <c r="A104" s="192" t="s">
        <v>72</v>
      </c>
      <c r="B104" s="192" t="s">
        <v>10</v>
      </c>
      <c r="C104" s="192" t="s">
        <v>152</v>
      </c>
      <c r="D104" s="192" t="s">
        <v>123</v>
      </c>
      <c r="E104" s="192" t="s">
        <v>122</v>
      </c>
      <c r="F104" s="192" t="s">
        <v>8</v>
      </c>
      <c r="G104" s="192" t="s">
        <v>9</v>
      </c>
      <c r="H104" s="192" t="s">
        <v>108</v>
      </c>
      <c r="I104" s="546" t="s">
        <v>672</v>
      </c>
      <c r="J104" s="121">
        <f t="shared" si="5"/>
        <v>10</v>
      </c>
      <c r="K104" s="121">
        <f t="shared" si="5"/>
        <v>10</v>
      </c>
      <c r="L104" s="121">
        <f t="shared" si="5"/>
        <v>10</v>
      </c>
    </row>
    <row r="105" spans="1:12" ht="78.75">
      <c r="A105" s="192" t="s">
        <v>72</v>
      </c>
      <c r="B105" s="192" t="s">
        <v>10</v>
      </c>
      <c r="C105" s="192" t="s">
        <v>152</v>
      </c>
      <c r="D105" s="192" t="s">
        <v>123</v>
      </c>
      <c r="E105" s="192" t="s">
        <v>673</v>
      </c>
      <c r="F105" s="192" t="s">
        <v>11</v>
      </c>
      <c r="G105" s="192" t="s">
        <v>9</v>
      </c>
      <c r="H105" s="192" t="s">
        <v>108</v>
      </c>
      <c r="I105" s="546" t="s">
        <v>674</v>
      </c>
      <c r="J105" s="121">
        <v>10</v>
      </c>
      <c r="K105" s="121">
        <v>10</v>
      </c>
      <c r="L105" s="121">
        <v>10</v>
      </c>
    </row>
    <row r="106" spans="1:12" ht="15.75">
      <c r="A106" s="141" t="s">
        <v>72</v>
      </c>
      <c r="B106" s="142" t="s">
        <v>16</v>
      </c>
      <c r="C106" s="143" t="s">
        <v>8</v>
      </c>
      <c r="D106" s="143" t="s">
        <v>8</v>
      </c>
      <c r="E106" s="143" t="s">
        <v>72</v>
      </c>
      <c r="F106" s="143" t="s">
        <v>8</v>
      </c>
      <c r="G106" s="143" t="s">
        <v>9</v>
      </c>
      <c r="H106" s="144" t="s">
        <v>72</v>
      </c>
      <c r="I106" s="145" t="s">
        <v>17</v>
      </c>
      <c r="J106" s="146">
        <f>J107+J144+J150</f>
        <v>950427.8291099999</v>
      </c>
      <c r="K106" s="146">
        <f>K107+K144</f>
        <v>887320.8560000001</v>
      </c>
      <c r="L106" s="147">
        <f>L107+L144</f>
        <v>875094.7410000002</v>
      </c>
    </row>
    <row r="107" spans="1:12" ht="47.25">
      <c r="A107" s="141" t="s">
        <v>72</v>
      </c>
      <c r="B107" s="148" t="s">
        <v>16</v>
      </c>
      <c r="C107" s="149" t="s">
        <v>144</v>
      </c>
      <c r="D107" s="149" t="s">
        <v>8</v>
      </c>
      <c r="E107" s="149" t="s">
        <v>72</v>
      </c>
      <c r="F107" s="149" t="s">
        <v>8</v>
      </c>
      <c r="G107" s="149" t="s">
        <v>9</v>
      </c>
      <c r="H107" s="150" t="s">
        <v>72</v>
      </c>
      <c r="I107" s="145" t="s">
        <v>125</v>
      </c>
      <c r="J107" s="146">
        <f>J108+J115+J122+J133</f>
        <v>924671.5792899999</v>
      </c>
      <c r="K107" s="146">
        <f>K108+K115+K122+K133</f>
        <v>810363.0030000001</v>
      </c>
      <c r="L107" s="147">
        <f>L108+L115+L122+L133</f>
        <v>808125.5530000002</v>
      </c>
    </row>
    <row r="108" spans="1:12" ht="31.5">
      <c r="A108" s="151" t="s">
        <v>98</v>
      </c>
      <c r="B108" s="152" t="s">
        <v>16</v>
      </c>
      <c r="C108" s="153" t="s">
        <v>144</v>
      </c>
      <c r="D108" s="153" t="s">
        <v>123</v>
      </c>
      <c r="E108" s="153" t="s">
        <v>72</v>
      </c>
      <c r="F108" s="153" t="s">
        <v>8</v>
      </c>
      <c r="G108" s="153" t="s">
        <v>9</v>
      </c>
      <c r="H108" s="154" t="s">
        <v>508</v>
      </c>
      <c r="I108" s="155" t="s">
        <v>763</v>
      </c>
      <c r="J108" s="156">
        <f>J109+J111+J113</f>
        <v>273707.8</v>
      </c>
      <c r="K108" s="156">
        <f>K109+K111</f>
        <v>182808</v>
      </c>
      <c r="L108" s="157">
        <f>L109+L111</f>
        <v>182808</v>
      </c>
    </row>
    <row r="109" spans="1:12" ht="63">
      <c r="A109" s="151" t="s">
        <v>98</v>
      </c>
      <c r="B109" s="152" t="s">
        <v>16</v>
      </c>
      <c r="C109" s="153" t="s">
        <v>144</v>
      </c>
      <c r="D109" s="153" t="s">
        <v>628</v>
      </c>
      <c r="E109" s="153" t="s">
        <v>260</v>
      </c>
      <c r="F109" s="153" t="s">
        <v>8</v>
      </c>
      <c r="G109" s="153" t="s">
        <v>9</v>
      </c>
      <c r="H109" s="154" t="s">
        <v>508</v>
      </c>
      <c r="I109" s="155" t="s">
        <v>261</v>
      </c>
      <c r="J109" s="156">
        <f>J110</f>
        <v>177750.7</v>
      </c>
      <c r="K109" s="156">
        <f>K110</f>
        <v>177750.7</v>
      </c>
      <c r="L109" s="157">
        <f>L110</f>
        <v>142200.6</v>
      </c>
    </row>
    <row r="110" spans="1:12" ht="47.25">
      <c r="A110" s="151" t="s">
        <v>98</v>
      </c>
      <c r="B110" s="152" t="s">
        <v>16</v>
      </c>
      <c r="C110" s="153" t="s">
        <v>144</v>
      </c>
      <c r="D110" s="153" t="s">
        <v>628</v>
      </c>
      <c r="E110" s="153" t="s">
        <v>260</v>
      </c>
      <c r="F110" s="153" t="s">
        <v>148</v>
      </c>
      <c r="G110" s="153" t="s">
        <v>9</v>
      </c>
      <c r="H110" s="154" t="s">
        <v>508</v>
      </c>
      <c r="I110" s="155" t="s">
        <v>592</v>
      </c>
      <c r="J110" s="158">
        <v>177750.7</v>
      </c>
      <c r="K110" s="158">
        <v>177750.7</v>
      </c>
      <c r="L110" s="159">
        <v>142200.6</v>
      </c>
    </row>
    <row r="111" spans="1:12" ht="47.25">
      <c r="A111" s="151" t="s">
        <v>98</v>
      </c>
      <c r="B111" s="152" t="s">
        <v>16</v>
      </c>
      <c r="C111" s="153" t="s">
        <v>144</v>
      </c>
      <c r="D111" s="153" t="s">
        <v>628</v>
      </c>
      <c r="E111" s="153" t="s">
        <v>400</v>
      </c>
      <c r="F111" s="153" t="s">
        <v>8</v>
      </c>
      <c r="G111" s="153" t="s">
        <v>9</v>
      </c>
      <c r="H111" s="154" t="s">
        <v>508</v>
      </c>
      <c r="I111" s="155" t="s">
        <v>274</v>
      </c>
      <c r="J111" s="156">
        <f>J112</f>
        <v>40607.4</v>
      </c>
      <c r="K111" s="156">
        <f>K112</f>
        <v>5057.3</v>
      </c>
      <c r="L111" s="157">
        <f>L112</f>
        <v>40607.4</v>
      </c>
    </row>
    <row r="112" spans="1:12" ht="63">
      <c r="A112" s="151" t="s">
        <v>98</v>
      </c>
      <c r="B112" s="152" t="s">
        <v>16</v>
      </c>
      <c r="C112" s="153" t="s">
        <v>144</v>
      </c>
      <c r="D112" s="153" t="s">
        <v>628</v>
      </c>
      <c r="E112" s="153" t="s">
        <v>400</v>
      </c>
      <c r="F112" s="153" t="s">
        <v>148</v>
      </c>
      <c r="G112" s="153" t="s">
        <v>9</v>
      </c>
      <c r="H112" s="154" t="s">
        <v>508</v>
      </c>
      <c r="I112" s="140" t="s">
        <v>593</v>
      </c>
      <c r="J112" s="158">
        <v>40607.4</v>
      </c>
      <c r="K112" s="158">
        <v>5057.3</v>
      </c>
      <c r="L112" s="159">
        <v>40607.4</v>
      </c>
    </row>
    <row r="113" spans="1:12" ht="15.75">
      <c r="A113" s="151" t="s">
        <v>98</v>
      </c>
      <c r="B113" s="152" t="s">
        <v>16</v>
      </c>
      <c r="C113" s="153" t="s">
        <v>144</v>
      </c>
      <c r="D113" s="153" t="s">
        <v>934</v>
      </c>
      <c r="E113" s="153" t="s">
        <v>39</v>
      </c>
      <c r="F113" s="153" t="s">
        <v>8</v>
      </c>
      <c r="G113" s="153" t="s">
        <v>9</v>
      </c>
      <c r="H113" s="154" t="s">
        <v>508</v>
      </c>
      <c r="I113" s="155" t="s">
        <v>935</v>
      </c>
      <c r="J113" s="770">
        <f>J114</f>
        <v>55349.7</v>
      </c>
      <c r="K113" s="770">
        <f>K114</f>
        <v>0</v>
      </c>
      <c r="L113" s="771">
        <f>L114</f>
        <v>0</v>
      </c>
    </row>
    <row r="114" spans="1:12" ht="15.75">
      <c r="A114" s="151" t="s">
        <v>98</v>
      </c>
      <c r="B114" s="152" t="s">
        <v>16</v>
      </c>
      <c r="C114" s="153" t="s">
        <v>144</v>
      </c>
      <c r="D114" s="153" t="s">
        <v>934</v>
      </c>
      <c r="E114" s="153" t="s">
        <v>39</v>
      </c>
      <c r="F114" s="153" t="s">
        <v>148</v>
      </c>
      <c r="G114" s="153" t="s">
        <v>9</v>
      </c>
      <c r="H114" s="154" t="s">
        <v>508</v>
      </c>
      <c r="I114" s="140" t="s">
        <v>936</v>
      </c>
      <c r="J114" s="772">
        <v>55349.7</v>
      </c>
      <c r="K114" s="772">
        <v>0</v>
      </c>
      <c r="L114" s="773">
        <v>0</v>
      </c>
    </row>
    <row r="115" spans="1:12" ht="31.5">
      <c r="A115" s="151" t="s">
        <v>98</v>
      </c>
      <c r="B115" s="152" t="s">
        <v>16</v>
      </c>
      <c r="C115" s="153" t="s">
        <v>144</v>
      </c>
      <c r="D115" s="153" t="s">
        <v>165</v>
      </c>
      <c r="E115" s="153" t="s">
        <v>72</v>
      </c>
      <c r="F115" s="153" t="s">
        <v>8</v>
      </c>
      <c r="G115" s="153" t="s">
        <v>9</v>
      </c>
      <c r="H115" s="154" t="s">
        <v>508</v>
      </c>
      <c r="I115" s="155" t="s">
        <v>682</v>
      </c>
      <c r="J115" s="156">
        <f>J120+J116+J118</f>
        <v>28893.979000000003</v>
      </c>
      <c r="K115" s="156">
        <f>K120+K116+K118</f>
        <v>22392.3</v>
      </c>
      <c r="L115" s="157">
        <f>L120+L116+L118</f>
        <v>22212.800000000003</v>
      </c>
    </row>
    <row r="116" spans="1:12" ht="63">
      <c r="A116" s="196" t="s">
        <v>98</v>
      </c>
      <c r="B116" s="131" t="s">
        <v>16</v>
      </c>
      <c r="C116" s="131" t="s">
        <v>144</v>
      </c>
      <c r="D116" s="131" t="s">
        <v>629</v>
      </c>
      <c r="E116" s="131" t="s">
        <v>694</v>
      </c>
      <c r="F116" s="131" t="s">
        <v>8</v>
      </c>
      <c r="G116" s="131" t="s">
        <v>9</v>
      </c>
      <c r="H116" s="132" t="s">
        <v>508</v>
      </c>
      <c r="I116" s="133" t="s">
        <v>695</v>
      </c>
      <c r="J116" s="162">
        <f>J117</f>
        <v>12349.6</v>
      </c>
      <c r="K116" s="162">
        <f>K117</f>
        <v>12349.6</v>
      </c>
      <c r="L116" s="197">
        <f>L117</f>
        <v>12170.9</v>
      </c>
    </row>
    <row r="117" spans="1:12" ht="78.75">
      <c r="A117" s="198" t="s">
        <v>98</v>
      </c>
      <c r="B117" s="134" t="s">
        <v>16</v>
      </c>
      <c r="C117" s="134" t="s">
        <v>144</v>
      </c>
      <c r="D117" s="134" t="s">
        <v>629</v>
      </c>
      <c r="E117" s="134" t="s">
        <v>694</v>
      </c>
      <c r="F117" s="134" t="s">
        <v>148</v>
      </c>
      <c r="G117" s="134" t="s">
        <v>9</v>
      </c>
      <c r="H117" s="135" t="s">
        <v>508</v>
      </c>
      <c r="I117" s="136" t="s">
        <v>696</v>
      </c>
      <c r="J117" s="162">
        <v>12349.6</v>
      </c>
      <c r="K117" s="162">
        <v>12349.6</v>
      </c>
      <c r="L117" s="197">
        <v>12170.9</v>
      </c>
    </row>
    <row r="118" spans="1:12" ht="31.5">
      <c r="A118" s="774" t="s">
        <v>98</v>
      </c>
      <c r="B118" s="775" t="s">
        <v>16</v>
      </c>
      <c r="C118" s="775" t="s">
        <v>144</v>
      </c>
      <c r="D118" s="775" t="s">
        <v>629</v>
      </c>
      <c r="E118" s="775" t="s">
        <v>668</v>
      </c>
      <c r="F118" s="775" t="s">
        <v>8</v>
      </c>
      <c r="G118" s="775" t="s">
        <v>9</v>
      </c>
      <c r="H118" s="776" t="s">
        <v>508</v>
      </c>
      <c r="I118" s="777" t="s">
        <v>764</v>
      </c>
      <c r="J118" s="778">
        <f>J119</f>
        <v>99.7</v>
      </c>
      <c r="K118" s="778">
        <f>K119</f>
        <v>103.3</v>
      </c>
      <c r="L118" s="779">
        <f>L119</f>
        <v>102.5</v>
      </c>
    </row>
    <row r="119" spans="1:12" ht="31.5">
      <c r="A119" s="780" t="s">
        <v>98</v>
      </c>
      <c r="B119" s="781" t="s">
        <v>16</v>
      </c>
      <c r="C119" s="781" t="s">
        <v>144</v>
      </c>
      <c r="D119" s="781" t="s">
        <v>629</v>
      </c>
      <c r="E119" s="781" t="s">
        <v>668</v>
      </c>
      <c r="F119" s="781" t="s">
        <v>148</v>
      </c>
      <c r="G119" s="781" t="s">
        <v>9</v>
      </c>
      <c r="H119" s="782" t="s">
        <v>508</v>
      </c>
      <c r="I119" s="783" t="s">
        <v>765</v>
      </c>
      <c r="J119" s="784">
        <v>99.7</v>
      </c>
      <c r="K119" s="784">
        <v>103.3</v>
      </c>
      <c r="L119" s="785">
        <v>102.5</v>
      </c>
    </row>
    <row r="120" spans="1:12" ht="15.75">
      <c r="A120" s="151" t="s">
        <v>98</v>
      </c>
      <c r="B120" s="160" t="s">
        <v>16</v>
      </c>
      <c r="C120" s="161" t="s">
        <v>144</v>
      </c>
      <c r="D120" s="161" t="s">
        <v>166</v>
      </c>
      <c r="E120" s="161" t="s">
        <v>39</v>
      </c>
      <c r="F120" s="161" t="s">
        <v>8</v>
      </c>
      <c r="G120" s="161" t="s">
        <v>9</v>
      </c>
      <c r="H120" s="154" t="s">
        <v>508</v>
      </c>
      <c r="I120" s="155" t="s">
        <v>40</v>
      </c>
      <c r="J120" s="158">
        <f>J121</f>
        <v>16444.679</v>
      </c>
      <c r="K120" s="158">
        <f>K121</f>
        <v>9939.400000000001</v>
      </c>
      <c r="L120" s="159">
        <f>L121</f>
        <v>9939.400000000001</v>
      </c>
    </row>
    <row r="121" spans="1:12" ht="31.5">
      <c r="A121" s="151" t="s">
        <v>98</v>
      </c>
      <c r="B121" s="160" t="s">
        <v>16</v>
      </c>
      <c r="C121" s="161" t="s">
        <v>144</v>
      </c>
      <c r="D121" s="161" t="s">
        <v>166</v>
      </c>
      <c r="E121" s="161" t="s">
        <v>39</v>
      </c>
      <c r="F121" s="161" t="s">
        <v>148</v>
      </c>
      <c r="G121" s="161" t="s">
        <v>9</v>
      </c>
      <c r="H121" s="154" t="s">
        <v>508</v>
      </c>
      <c r="I121" s="140" t="s">
        <v>41</v>
      </c>
      <c r="J121" s="158">
        <v>16444.679</v>
      </c>
      <c r="K121" s="158">
        <f>4084.3+5855.1</f>
        <v>9939.400000000001</v>
      </c>
      <c r="L121" s="159">
        <f>4084.3+5855.1</f>
        <v>9939.400000000001</v>
      </c>
    </row>
    <row r="122" spans="1:12" ht="31.5">
      <c r="A122" s="151" t="s">
        <v>98</v>
      </c>
      <c r="B122" s="160" t="s">
        <v>16</v>
      </c>
      <c r="C122" s="161" t="s">
        <v>144</v>
      </c>
      <c r="D122" s="161" t="s">
        <v>167</v>
      </c>
      <c r="E122" s="161" t="s">
        <v>72</v>
      </c>
      <c r="F122" s="161" t="s">
        <v>8</v>
      </c>
      <c r="G122" s="161" t="s">
        <v>9</v>
      </c>
      <c r="H122" s="154" t="s">
        <v>508</v>
      </c>
      <c r="I122" s="155" t="s">
        <v>683</v>
      </c>
      <c r="J122" s="158">
        <f>J123+J125+J129+J131+J127</f>
        <v>565611.2999999999</v>
      </c>
      <c r="K122" s="158">
        <f>K123+K125+K129+K131</f>
        <v>564634.8</v>
      </c>
      <c r="L122" s="159">
        <f>L123+L125+L129+L131</f>
        <v>565080.9000000001</v>
      </c>
    </row>
    <row r="123" spans="1:12" ht="47.25">
      <c r="A123" s="151" t="s">
        <v>98</v>
      </c>
      <c r="B123" s="152" t="s">
        <v>16</v>
      </c>
      <c r="C123" s="153" t="s">
        <v>144</v>
      </c>
      <c r="D123" s="153" t="s">
        <v>167</v>
      </c>
      <c r="E123" s="153" t="s">
        <v>70</v>
      </c>
      <c r="F123" s="153" t="s">
        <v>8</v>
      </c>
      <c r="G123" s="153" t="s">
        <v>9</v>
      </c>
      <c r="H123" s="154" t="s">
        <v>508</v>
      </c>
      <c r="I123" s="163" t="s">
        <v>84</v>
      </c>
      <c r="J123" s="156">
        <f>J124</f>
        <v>555823.13987</v>
      </c>
      <c r="K123" s="156">
        <f>K124</f>
        <v>556427.6</v>
      </c>
      <c r="L123" s="157">
        <f>L124</f>
        <v>556331.3</v>
      </c>
    </row>
    <row r="124" spans="1:12" ht="47.25">
      <c r="A124" s="151" t="s">
        <v>98</v>
      </c>
      <c r="B124" s="160" t="s">
        <v>16</v>
      </c>
      <c r="C124" s="161" t="s">
        <v>144</v>
      </c>
      <c r="D124" s="161" t="s">
        <v>167</v>
      </c>
      <c r="E124" s="161" t="s">
        <v>70</v>
      </c>
      <c r="F124" s="161" t="s">
        <v>148</v>
      </c>
      <c r="G124" s="161" t="s">
        <v>9</v>
      </c>
      <c r="H124" s="154" t="s">
        <v>508</v>
      </c>
      <c r="I124" s="164" t="s">
        <v>236</v>
      </c>
      <c r="J124" s="158">
        <v>555823.13987</v>
      </c>
      <c r="K124" s="158">
        <v>556427.6</v>
      </c>
      <c r="L124" s="159">
        <v>556331.3</v>
      </c>
    </row>
    <row r="125" spans="1:12" ht="94.5">
      <c r="A125" s="151" t="s">
        <v>98</v>
      </c>
      <c r="B125" s="152" t="s">
        <v>16</v>
      </c>
      <c r="C125" s="153" t="s">
        <v>144</v>
      </c>
      <c r="D125" s="153" t="s">
        <v>167</v>
      </c>
      <c r="E125" s="153" t="s">
        <v>85</v>
      </c>
      <c r="F125" s="153" t="s">
        <v>8</v>
      </c>
      <c r="G125" s="153" t="s">
        <v>9</v>
      </c>
      <c r="H125" s="154" t="s">
        <v>508</v>
      </c>
      <c r="I125" s="165" t="s">
        <v>625</v>
      </c>
      <c r="J125" s="156">
        <f>J126</f>
        <v>3252.4</v>
      </c>
      <c r="K125" s="156">
        <f>K126</f>
        <v>3252.4</v>
      </c>
      <c r="L125" s="157">
        <f>L126</f>
        <v>3252.4</v>
      </c>
    </row>
    <row r="126" spans="1:12" ht="94.5">
      <c r="A126" s="151" t="s">
        <v>98</v>
      </c>
      <c r="B126" s="160" t="s">
        <v>16</v>
      </c>
      <c r="C126" s="161" t="s">
        <v>144</v>
      </c>
      <c r="D126" s="161" t="s">
        <v>167</v>
      </c>
      <c r="E126" s="161" t="s">
        <v>85</v>
      </c>
      <c r="F126" s="161" t="s">
        <v>148</v>
      </c>
      <c r="G126" s="161" t="s">
        <v>9</v>
      </c>
      <c r="H126" s="154" t="s">
        <v>508</v>
      </c>
      <c r="I126" s="166" t="s">
        <v>401</v>
      </c>
      <c r="J126" s="158">
        <v>3252.4</v>
      </c>
      <c r="K126" s="158">
        <v>3252.4</v>
      </c>
      <c r="L126" s="159">
        <v>3252.4</v>
      </c>
    </row>
    <row r="127" spans="1:12" ht="78.75">
      <c r="A127" s="151" t="s">
        <v>98</v>
      </c>
      <c r="B127" s="152" t="s">
        <v>16</v>
      </c>
      <c r="C127" s="153" t="s">
        <v>144</v>
      </c>
      <c r="D127" s="153" t="s">
        <v>168</v>
      </c>
      <c r="E127" s="153" t="s">
        <v>937</v>
      </c>
      <c r="F127" s="153" t="s">
        <v>8</v>
      </c>
      <c r="G127" s="153" t="s">
        <v>9</v>
      </c>
      <c r="H127" s="154" t="s">
        <v>508</v>
      </c>
      <c r="I127" s="165" t="s">
        <v>938</v>
      </c>
      <c r="J127" s="156">
        <f>J128</f>
        <v>2029.66013</v>
      </c>
      <c r="K127" s="156">
        <f>K128</f>
        <v>0</v>
      </c>
      <c r="L127" s="157">
        <f>L128</f>
        <v>0</v>
      </c>
    </row>
    <row r="128" spans="1:12" ht="78.75">
      <c r="A128" s="151" t="s">
        <v>98</v>
      </c>
      <c r="B128" s="160" t="s">
        <v>16</v>
      </c>
      <c r="C128" s="161" t="s">
        <v>144</v>
      </c>
      <c r="D128" s="161" t="s">
        <v>168</v>
      </c>
      <c r="E128" s="161" t="s">
        <v>937</v>
      </c>
      <c r="F128" s="161" t="s">
        <v>148</v>
      </c>
      <c r="G128" s="161" t="s">
        <v>9</v>
      </c>
      <c r="H128" s="154" t="s">
        <v>508</v>
      </c>
      <c r="I128" s="166" t="s">
        <v>939</v>
      </c>
      <c r="J128" s="158">
        <v>2029.66013</v>
      </c>
      <c r="K128" s="158">
        <v>0</v>
      </c>
      <c r="L128" s="159">
        <v>0</v>
      </c>
    </row>
    <row r="129" spans="1:12" ht="47.25">
      <c r="A129" s="151" t="s">
        <v>98</v>
      </c>
      <c r="B129" s="152" t="s">
        <v>16</v>
      </c>
      <c r="C129" s="153" t="s">
        <v>144</v>
      </c>
      <c r="D129" s="153" t="s">
        <v>168</v>
      </c>
      <c r="E129" s="153" t="s">
        <v>402</v>
      </c>
      <c r="F129" s="153" t="s">
        <v>8</v>
      </c>
      <c r="G129" s="153" t="s">
        <v>9</v>
      </c>
      <c r="H129" s="154" t="s">
        <v>508</v>
      </c>
      <c r="I129" s="165" t="s">
        <v>684</v>
      </c>
      <c r="J129" s="156">
        <f>J130</f>
        <v>4495.2</v>
      </c>
      <c r="K129" s="156">
        <f>K130</f>
        <v>4943.5</v>
      </c>
      <c r="L129" s="157">
        <f>L130</f>
        <v>5399.3</v>
      </c>
    </row>
    <row r="130" spans="1:12" ht="63">
      <c r="A130" s="151" t="s">
        <v>98</v>
      </c>
      <c r="B130" s="160" t="s">
        <v>16</v>
      </c>
      <c r="C130" s="161" t="s">
        <v>144</v>
      </c>
      <c r="D130" s="161" t="s">
        <v>168</v>
      </c>
      <c r="E130" s="161" t="s">
        <v>402</v>
      </c>
      <c r="F130" s="161" t="s">
        <v>148</v>
      </c>
      <c r="G130" s="161" t="s">
        <v>9</v>
      </c>
      <c r="H130" s="154" t="s">
        <v>508</v>
      </c>
      <c r="I130" s="140" t="s">
        <v>685</v>
      </c>
      <c r="J130" s="158">
        <v>4495.2</v>
      </c>
      <c r="K130" s="158">
        <v>4943.5</v>
      </c>
      <c r="L130" s="159">
        <v>5399.3</v>
      </c>
    </row>
    <row r="131" spans="1:12" ht="63">
      <c r="A131" s="151" t="s">
        <v>98</v>
      </c>
      <c r="B131" s="152" t="s">
        <v>16</v>
      </c>
      <c r="C131" s="153" t="s">
        <v>144</v>
      </c>
      <c r="D131" s="153" t="s">
        <v>168</v>
      </c>
      <c r="E131" s="153" t="s">
        <v>122</v>
      </c>
      <c r="F131" s="153" t="s">
        <v>8</v>
      </c>
      <c r="G131" s="153" t="s">
        <v>9</v>
      </c>
      <c r="H131" s="154" t="s">
        <v>508</v>
      </c>
      <c r="I131" s="155" t="s">
        <v>631</v>
      </c>
      <c r="J131" s="156">
        <f>J132</f>
        <v>10.9</v>
      </c>
      <c r="K131" s="156">
        <f>K132</f>
        <v>11.3</v>
      </c>
      <c r="L131" s="157">
        <f>L132</f>
        <v>97.9</v>
      </c>
    </row>
    <row r="132" spans="1:12" ht="78.75">
      <c r="A132" s="151" t="s">
        <v>98</v>
      </c>
      <c r="B132" s="160" t="s">
        <v>16</v>
      </c>
      <c r="C132" s="161" t="s">
        <v>144</v>
      </c>
      <c r="D132" s="161" t="s">
        <v>168</v>
      </c>
      <c r="E132" s="161" t="s">
        <v>122</v>
      </c>
      <c r="F132" s="161" t="s">
        <v>148</v>
      </c>
      <c r="G132" s="161" t="s">
        <v>9</v>
      </c>
      <c r="H132" s="154" t="s">
        <v>508</v>
      </c>
      <c r="I132" s="140" t="s">
        <v>632</v>
      </c>
      <c r="J132" s="158">
        <v>10.9</v>
      </c>
      <c r="K132" s="158">
        <v>11.3</v>
      </c>
      <c r="L132" s="159">
        <v>97.9</v>
      </c>
    </row>
    <row r="133" spans="1:12" ht="15.75">
      <c r="A133" s="167" t="s">
        <v>72</v>
      </c>
      <c r="B133" s="168" t="s">
        <v>16</v>
      </c>
      <c r="C133" s="169" t="s">
        <v>144</v>
      </c>
      <c r="D133" s="169" t="s">
        <v>169</v>
      </c>
      <c r="E133" s="169" t="s">
        <v>72</v>
      </c>
      <c r="F133" s="169" t="s">
        <v>8</v>
      </c>
      <c r="G133" s="169" t="s">
        <v>9</v>
      </c>
      <c r="H133" s="170" t="s">
        <v>508</v>
      </c>
      <c r="I133" s="171" t="s">
        <v>100</v>
      </c>
      <c r="J133" s="172">
        <f>J134+J138+J140+J143</f>
        <v>56458.50029</v>
      </c>
      <c r="K133" s="172">
        <f>K134+K138+K140</f>
        <v>40527.903000000006</v>
      </c>
      <c r="L133" s="547">
        <f>L134+L140</f>
        <v>38023.853</v>
      </c>
    </row>
    <row r="134" spans="1:12" ht="78.75">
      <c r="A134" s="151" t="s">
        <v>72</v>
      </c>
      <c r="B134" s="152" t="s">
        <v>16</v>
      </c>
      <c r="C134" s="153" t="s">
        <v>144</v>
      </c>
      <c r="D134" s="153" t="s">
        <v>169</v>
      </c>
      <c r="E134" s="153" t="s">
        <v>13</v>
      </c>
      <c r="F134" s="153" t="s">
        <v>8</v>
      </c>
      <c r="G134" s="153" t="s">
        <v>9</v>
      </c>
      <c r="H134" s="154" t="s">
        <v>508</v>
      </c>
      <c r="I134" s="155" t="s">
        <v>686</v>
      </c>
      <c r="J134" s="158">
        <f>J135+J136+J137</f>
        <v>33324.55029</v>
      </c>
      <c r="K134" s="158">
        <f>K135+K136+K137</f>
        <v>17493.953</v>
      </c>
      <c r="L134" s="159">
        <f>L135+L136+L137</f>
        <v>17493.953</v>
      </c>
    </row>
    <row r="135" spans="1:12" ht="78.75">
      <c r="A135" s="151" t="s">
        <v>98</v>
      </c>
      <c r="B135" s="160" t="s">
        <v>16</v>
      </c>
      <c r="C135" s="161" t="s">
        <v>144</v>
      </c>
      <c r="D135" s="153" t="s">
        <v>169</v>
      </c>
      <c r="E135" s="153" t="s">
        <v>13</v>
      </c>
      <c r="F135" s="161" t="s">
        <v>148</v>
      </c>
      <c r="G135" s="161" t="s">
        <v>9</v>
      </c>
      <c r="H135" s="154" t="s">
        <v>508</v>
      </c>
      <c r="I135" s="140" t="s">
        <v>687</v>
      </c>
      <c r="J135" s="109">
        <f>1277.115+98.433</f>
        <v>1375.548</v>
      </c>
      <c r="K135" s="109">
        <v>1277.115</v>
      </c>
      <c r="L135" s="110">
        <v>1277.115</v>
      </c>
    </row>
    <row r="136" spans="1:12" ht="94.5">
      <c r="A136" s="151" t="s">
        <v>57</v>
      </c>
      <c r="B136" s="160" t="s">
        <v>16</v>
      </c>
      <c r="C136" s="161" t="s">
        <v>144</v>
      </c>
      <c r="D136" s="153" t="s">
        <v>169</v>
      </c>
      <c r="E136" s="153" t="s">
        <v>13</v>
      </c>
      <c r="F136" s="161" t="s">
        <v>148</v>
      </c>
      <c r="G136" s="161" t="s">
        <v>9</v>
      </c>
      <c r="H136" s="154" t="s">
        <v>508</v>
      </c>
      <c r="I136" s="140" t="s">
        <v>275</v>
      </c>
      <c r="J136" s="109">
        <f>28691.9718+3035.91851</f>
        <v>31727.89031</v>
      </c>
      <c r="K136" s="109">
        <f>27947.043-103.592-11626.613</f>
        <v>16216.838000000002</v>
      </c>
      <c r="L136" s="110">
        <f>27947.043-103.592-11626.613</f>
        <v>16216.838000000002</v>
      </c>
    </row>
    <row r="137" spans="1:12" ht="94.5">
      <c r="A137" s="151" t="s">
        <v>316</v>
      </c>
      <c r="B137" s="173" t="s">
        <v>16</v>
      </c>
      <c r="C137" s="174" t="s">
        <v>144</v>
      </c>
      <c r="D137" s="175" t="s">
        <v>169</v>
      </c>
      <c r="E137" s="175" t="s">
        <v>13</v>
      </c>
      <c r="F137" s="174" t="s">
        <v>148</v>
      </c>
      <c r="G137" s="174" t="s">
        <v>9</v>
      </c>
      <c r="H137" s="176" t="s">
        <v>508</v>
      </c>
      <c r="I137" s="177" t="s">
        <v>275</v>
      </c>
      <c r="J137" s="119">
        <f>222.10087-0.98889</f>
        <v>221.11198</v>
      </c>
      <c r="K137" s="119">
        <f>222.10087-222.10087</f>
        <v>0</v>
      </c>
      <c r="L137" s="120">
        <f>222.10087-222.10087</f>
        <v>0</v>
      </c>
    </row>
    <row r="138" spans="1:12" ht="94.5">
      <c r="A138" s="151" t="s">
        <v>98</v>
      </c>
      <c r="B138" s="152" t="s">
        <v>16</v>
      </c>
      <c r="C138" s="153" t="s">
        <v>144</v>
      </c>
      <c r="D138" s="153" t="s">
        <v>940</v>
      </c>
      <c r="E138" s="153" t="s">
        <v>941</v>
      </c>
      <c r="F138" s="153" t="s">
        <v>8</v>
      </c>
      <c r="G138" s="153" t="s">
        <v>9</v>
      </c>
      <c r="H138" s="154" t="s">
        <v>508</v>
      </c>
      <c r="I138" s="155" t="s">
        <v>942</v>
      </c>
      <c r="J138" s="786">
        <f>J139</f>
        <v>2504.05</v>
      </c>
      <c r="K138" s="786">
        <f>K139</f>
        <v>2504.05</v>
      </c>
      <c r="L138" s="787">
        <f>L139</f>
        <v>0</v>
      </c>
    </row>
    <row r="139" spans="1:12" ht="126">
      <c r="A139" s="788" t="s">
        <v>98</v>
      </c>
      <c r="B139" s="160" t="s">
        <v>16</v>
      </c>
      <c r="C139" s="161" t="s">
        <v>144</v>
      </c>
      <c r="D139" s="161" t="s">
        <v>940</v>
      </c>
      <c r="E139" s="161" t="s">
        <v>941</v>
      </c>
      <c r="F139" s="161" t="s">
        <v>148</v>
      </c>
      <c r="G139" s="161" t="s">
        <v>9</v>
      </c>
      <c r="H139" s="789" t="s">
        <v>508</v>
      </c>
      <c r="I139" s="140" t="s">
        <v>943</v>
      </c>
      <c r="J139" s="109">
        <v>2504.05</v>
      </c>
      <c r="K139" s="109">
        <v>2504.05</v>
      </c>
      <c r="L139" s="110">
        <v>0</v>
      </c>
    </row>
    <row r="140" spans="1:12" ht="157.5">
      <c r="A140" s="151" t="s">
        <v>98</v>
      </c>
      <c r="B140" s="152" t="s">
        <v>16</v>
      </c>
      <c r="C140" s="153" t="s">
        <v>144</v>
      </c>
      <c r="D140" s="153" t="s">
        <v>940</v>
      </c>
      <c r="E140" s="153" t="s">
        <v>944</v>
      </c>
      <c r="F140" s="153" t="s">
        <v>8</v>
      </c>
      <c r="G140" s="153" t="s">
        <v>9</v>
      </c>
      <c r="H140" s="154" t="s">
        <v>508</v>
      </c>
      <c r="I140" s="155" t="s">
        <v>945</v>
      </c>
      <c r="J140" s="786">
        <f>J141</f>
        <v>20529.9</v>
      </c>
      <c r="K140" s="786">
        <f>K141</f>
        <v>20529.9</v>
      </c>
      <c r="L140" s="787">
        <f>L141</f>
        <v>20529.9</v>
      </c>
    </row>
    <row r="141" spans="1:12" ht="157.5">
      <c r="A141" s="788" t="s">
        <v>98</v>
      </c>
      <c r="B141" s="160" t="s">
        <v>16</v>
      </c>
      <c r="C141" s="161" t="s">
        <v>144</v>
      </c>
      <c r="D141" s="161" t="s">
        <v>940</v>
      </c>
      <c r="E141" s="161" t="s">
        <v>944</v>
      </c>
      <c r="F141" s="161" t="s">
        <v>148</v>
      </c>
      <c r="G141" s="161" t="s">
        <v>9</v>
      </c>
      <c r="H141" s="789" t="s">
        <v>508</v>
      </c>
      <c r="I141" s="140" t="s">
        <v>946</v>
      </c>
      <c r="J141" s="109">
        <v>20529.9</v>
      </c>
      <c r="K141" s="109">
        <v>20529.9</v>
      </c>
      <c r="L141" s="110">
        <v>20529.9</v>
      </c>
    </row>
    <row r="142" spans="1:12" ht="31.5">
      <c r="A142" s="151" t="s">
        <v>98</v>
      </c>
      <c r="B142" s="152" t="s">
        <v>16</v>
      </c>
      <c r="C142" s="153" t="s">
        <v>144</v>
      </c>
      <c r="D142" s="153" t="s">
        <v>940</v>
      </c>
      <c r="E142" s="153" t="s">
        <v>668</v>
      </c>
      <c r="F142" s="153" t="s">
        <v>8</v>
      </c>
      <c r="G142" s="153" t="s">
        <v>9</v>
      </c>
      <c r="H142" s="154" t="s">
        <v>508</v>
      </c>
      <c r="I142" s="155" t="s">
        <v>947</v>
      </c>
      <c r="J142" s="786">
        <f>J143</f>
        <v>100</v>
      </c>
      <c r="K142" s="786">
        <f>K143</f>
        <v>0</v>
      </c>
      <c r="L142" s="787">
        <f>L143</f>
        <v>0</v>
      </c>
    </row>
    <row r="143" spans="1:12" ht="47.25">
      <c r="A143" s="788" t="s">
        <v>98</v>
      </c>
      <c r="B143" s="160" t="s">
        <v>16</v>
      </c>
      <c r="C143" s="161" t="s">
        <v>144</v>
      </c>
      <c r="D143" s="161" t="s">
        <v>940</v>
      </c>
      <c r="E143" s="161" t="s">
        <v>668</v>
      </c>
      <c r="F143" s="161" t="s">
        <v>148</v>
      </c>
      <c r="G143" s="161" t="s">
        <v>9</v>
      </c>
      <c r="H143" s="789" t="s">
        <v>508</v>
      </c>
      <c r="I143" s="140" t="s">
        <v>948</v>
      </c>
      <c r="J143" s="109">
        <v>100</v>
      </c>
      <c r="K143" s="109">
        <v>0</v>
      </c>
      <c r="L143" s="110">
        <v>0</v>
      </c>
    </row>
    <row r="144" spans="1:12" ht="31.5">
      <c r="A144" s="184" t="s">
        <v>98</v>
      </c>
      <c r="B144" s="185" t="s">
        <v>16</v>
      </c>
      <c r="C144" s="186" t="s">
        <v>110</v>
      </c>
      <c r="D144" s="186" t="s">
        <v>8</v>
      </c>
      <c r="E144" s="186" t="s">
        <v>72</v>
      </c>
      <c r="F144" s="186" t="s">
        <v>8</v>
      </c>
      <c r="G144" s="186" t="s">
        <v>9</v>
      </c>
      <c r="H144" s="187" t="s">
        <v>508</v>
      </c>
      <c r="I144" s="188" t="s">
        <v>626</v>
      </c>
      <c r="J144" s="189">
        <f aca="true" t="shared" si="6" ref="J144:L145">J145</f>
        <v>29420</v>
      </c>
      <c r="K144" s="189">
        <f t="shared" si="6"/>
        <v>76957.853</v>
      </c>
      <c r="L144" s="190">
        <f t="shared" si="6"/>
        <v>66969.188</v>
      </c>
    </row>
    <row r="145" spans="1:12" ht="31.5">
      <c r="A145" s="151" t="s">
        <v>98</v>
      </c>
      <c r="B145" s="160" t="s">
        <v>16</v>
      </c>
      <c r="C145" s="161" t="s">
        <v>110</v>
      </c>
      <c r="D145" s="161" t="s">
        <v>148</v>
      </c>
      <c r="E145" s="161" t="s">
        <v>72</v>
      </c>
      <c r="F145" s="161" t="s">
        <v>148</v>
      </c>
      <c r="G145" s="161" t="s">
        <v>9</v>
      </c>
      <c r="H145" s="154" t="s">
        <v>508</v>
      </c>
      <c r="I145" s="178" t="s">
        <v>627</v>
      </c>
      <c r="J145" s="158">
        <f t="shared" si="6"/>
        <v>29420</v>
      </c>
      <c r="K145" s="158">
        <f t="shared" si="6"/>
        <v>76957.853</v>
      </c>
      <c r="L145" s="159">
        <f t="shared" si="6"/>
        <v>66969.188</v>
      </c>
    </row>
    <row r="146" spans="1:12" ht="47.25">
      <c r="A146" s="151" t="s">
        <v>98</v>
      </c>
      <c r="B146" s="160" t="s">
        <v>16</v>
      </c>
      <c r="C146" s="161" t="s">
        <v>110</v>
      </c>
      <c r="D146" s="161" t="s">
        <v>148</v>
      </c>
      <c r="E146" s="161" t="s">
        <v>550</v>
      </c>
      <c r="F146" s="161" t="s">
        <v>148</v>
      </c>
      <c r="G146" s="161" t="s">
        <v>9</v>
      </c>
      <c r="H146" s="154" t="s">
        <v>508</v>
      </c>
      <c r="I146" s="178" t="s">
        <v>536</v>
      </c>
      <c r="J146" s="158">
        <v>29420</v>
      </c>
      <c r="K146" s="158">
        <f>66957.853+10000</f>
        <v>76957.853</v>
      </c>
      <c r="L146" s="159">
        <v>66969.188</v>
      </c>
    </row>
    <row r="147" spans="1:12" ht="78.75" hidden="1">
      <c r="A147" s="790" t="s">
        <v>98</v>
      </c>
      <c r="B147" s="791" t="s">
        <v>16</v>
      </c>
      <c r="C147" s="791" t="s">
        <v>949</v>
      </c>
      <c r="D147" s="791" t="s">
        <v>8</v>
      </c>
      <c r="E147" s="791" t="s">
        <v>72</v>
      </c>
      <c r="F147" s="791" t="s">
        <v>8</v>
      </c>
      <c r="G147" s="791" t="s">
        <v>9</v>
      </c>
      <c r="H147" s="792" t="s">
        <v>72</v>
      </c>
      <c r="I147" s="793" t="s">
        <v>950</v>
      </c>
      <c r="J147" s="162">
        <f>J148+J149</f>
        <v>0</v>
      </c>
      <c r="K147" s="162"/>
      <c r="L147" s="197"/>
    </row>
    <row r="148" spans="1:12" ht="47.25" hidden="1">
      <c r="A148" s="790" t="s">
        <v>57</v>
      </c>
      <c r="B148" s="791" t="s">
        <v>16</v>
      </c>
      <c r="C148" s="791" t="s">
        <v>949</v>
      </c>
      <c r="D148" s="791" t="s">
        <v>148</v>
      </c>
      <c r="E148" s="791" t="s">
        <v>142</v>
      </c>
      <c r="F148" s="791" t="s">
        <v>148</v>
      </c>
      <c r="G148" s="791" t="s">
        <v>9</v>
      </c>
      <c r="H148" s="792" t="s">
        <v>508</v>
      </c>
      <c r="I148" s="793" t="s">
        <v>951</v>
      </c>
      <c r="J148" s="162"/>
      <c r="K148" s="162"/>
      <c r="L148" s="197"/>
    </row>
    <row r="149" spans="1:12" ht="47.25" hidden="1">
      <c r="A149" s="790" t="s">
        <v>57</v>
      </c>
      <c r="B149" s="791" t="s">
        <v>16</v>
      </c>
      <c r="C149" s="791" t="s">
        <v>949</v>
      </c>
      <c r="D149" s="791" t="s">
        <v>148</v>
      </c>
      <c r="E149" s="791" t="s">
        <v>112</v>
      </c>
      <c r="F149" s="791" t="s">
        <v>148</v>
      </c>
      <c r="G149" s="791" t="s">
        <v>9</v>
      </c>
      <c r="H149" s="792" t="s">
        <v>508</v>
      </c>
      <c r="I149" s="793" t="s">
        <v>952</v>
      </c>
      <c r="J149" s="162"/>
      <c r="K149" s="162"/>
      <c r="L149" s="197"/>
    </row>
    <row r="150" spans="1:12" ht="63">
      <c r="A150" s="794" t="s">
        <v>98</v>
      </c>
      <c r="B150" s="131" t="s">
        <v>16</v>
      </c>
      <c r="C150" s="131" t="s">
        <v>934</v>
      </c>
      <c r="D150" s="134" t="s">
        <v>8</v>
      </c>
      <c r="E150" s="134" t="s">
        <v>72</v>
      </c>
      <c r="F150" s="131" t="s">
        <v>8</v>
      </c>
      <c r="G150" s="131" t="s">
        <v>9</v>
      </c>
      <c r="H150" s="132" t="s">
        <v>72</v>
      </c>
      <c r="I150" s="795" t="s">
        <v>953</v>
      </c>
      <c r="J150" s="796">
        <f>J151+J152+J153</f>
        <v>-3663.7501799999995</v>
      </c>
      <c r="K150" s="796">
        <v>0</v>
      </c>
      <c r="L150" s="797">
        <v>0</v>
      </c>
    </row>
    <row r="151" spans="1:12" ht="63" hidden="1">
      <c r="A151" s="794" t="s">
        <v>98</v>
      </c>
      <c r="B151" s="131" t="s">
        <v>16</v>
      </c>
      <c r="C151" s="131" t="s">
        <v>934</v>
      </c>
      <c r="D151" s="134" t="s">
        <v>629</v>
      </c>
      <c r="E151" s="134" t="s">
        <v>954</v>
      </c>
      <c r="F151" s="131" t="s">
        <v>148</v>
      </c>
      <c r="G151" s="131" t="s">
        <v>9</v>
      </c>
      <c r="H151" s="132" t="s">
        <v>508</v>
      </c>
      <c r="I151" s="798" t="s">
        <v>955</v>
      </c>
      <c r="J151" s="119">
        <v>0</v>
      </c>
      <c r="K151" s="119">
        <v>0</v>
      </c>
      <c r="L151" s="110">
        <v>0</v>
      </c>
    </row>
    <row r="152" spans="1:12" ht="78.75">
      <c r="A152" s="794" t="s">
        <v>98</v>
      </c>
      <c r="B152" s="131" t="s">
        <v>16</v>
      </c>
      <c r="C152" s="131" t="s">
        <v>934</v>
      </c>
      <c r="D152" s="134" t="s">
        <v>168</v>
      </c>
      <c r="E152" s="134" t="s">
        <v>402</v>
      </c>
      <c r="F152" s="131" t="s">
        <v>148</v>
      </c>
      <c r="G152" s="131" t="s">
        <v>9</v>
      </c>
      <c r="H152" s="132" t="s">
        <v>508</v>
      </c>
      <c r="I152" s="799" t="s">
        <v>956</v>
      </c>
      <c r="J152" s="109">
        <v>-329.07057</v>
      </c>
      <c r="K152" s="109">
        <v>0</v>
      </c>
      <c r="L152" s="110">
        <v>0</v>
      </c>
    </row>
    <row r="153" spans="1:12" ht="63.75" thickBot="1">
      <c r="A153" s="794" t="s">
        <v>98</v>
      </c>
      <c r="B153" s="131" t="s">
        <v>16</v>
      </c>
      <c r="C153" s="131" t="s">
        <v>934</v>
      </c>
      <c r="D153" s="134" t="s">
        <v>957</v>
      </c>
      <c r="E153" s="134" t="s">
        <v>142</v>
      </c>
      <c r="F153" s="131" t="s">
        <v>148</v>
      </c>
      <c r="G153" s="131" t="s">
        <v>9</v>
      </c>
      <c r="H153" s="132" t="s">
        <v>508</v>
      </c>
      <c r="I153" s="800" t="s">
        <v>958</v>
      </c>
      <c r="J153" s="119">
        <f>-3110.86104-223.81857</f>
        <v>-3334.6796099999997</v>
      </c>
      <c r="K153" s="119">
        <v>0</v>
      </c>
      <c r="L153" s="120">
        <v>0</v>
      </c>
    </row>
    <row r="154" spans="1:12" ht="16.5" thickBot="1">
      <c r="A154" s="604" t="s">
        <v>21</v>
      </c>
      <c r="B154" s="605"/>
      <c r="C154" s="605"/>
      <c r="D154" s="605"/>
      <c r="E154" s="605"/>
      <c r="F154" s="605"/>
      <c r="G154" s="605"/>
      <c r="H154" s="605"/>
      <c r="I154" s="606"/>
      <c r="J154" s="179">
        <f>J14+J106</f>
        <v>1680291.40911</v>
      </c>
      <c r="K154" s="179">
        <f>K14+K106</f>
        <v>1649624.316</v>
      </c>
      <c r="L154" s="180">
        <f>L14+L106</f>
        <v>1662358.341</v>
      </c>
    </row>
  </sheetData>
  <sheetProtection/>
  <mergeCells count="8">
    <mergeCell ref="A7:L7"/>
    <mergeCell ref="A154:I154"/>
    <mergeCell ref="A9:L9"/>
    <mergeCell ref="A11:A12"/>
    <mergeCell ref="I11:I12"/>
    <mergeCell ref="J11:J12"/>
    <mergeCell ref="K11:K12"/>
    <mergeCell ref="L11:L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66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9.125" style="54" customWidth="1"/>
    <col min="2" max="2" width="45.875" style="54" customWidth="1"/>
    <col min="3" max="3" width="9.125" style="54" customWidth="1"/>
    <col min="4" max="4" width="10.75390625" style="54" customWidth="1"/>
    <col min="5" max="5" width="16.25390625" style="54" customWidth="1"/>
    <col min="6" max="6" width="18.625" style="54" customWidth="1"/>
    <col min="7" max="7" width="16.125" style="54" customWidth="1"/>
    <col min="8" max="9" width="9.125" style="54" customWidth="1"/>
    <col min="10" max="13" width="9.125" style="93" customWidth="1"/>
    <col min="14" max="16384" width="9.125" style="54" customWidth="1"/>
  </cols>
  <sheetData>
    <row r="1" ht="15.75">
      <c r="G1" s="87" t="s">
        <v>697</v>
      </c>
    </row>
    <row r="2" spans="2:7" ht="15.75">
      <c r="B2" s="10"/>
      <c r="D2" s="9"/>
      <c r="E2" s="9"/>
      <c r="F2" s="9"/>
      <c r="G2" s="88" t="s">
        <v>395</v>
      </c>
    </row>
    <row r="3" spans="2:7" ht="15.75">
      <c r="B3" s="13"/>
      <c r="D3" s="9"/>
      <c r="E3" s="9"/>
      <c r="F3" s="9"/>
      <c r="G3" s="88" t="s">
        <v>876</v>
      </c>
    </row>
    <row r="4" spans="2:7" ht="15.75">
      <c r="B4" s="16"/>
      <c r="D4" s="9"/>
      <c r="E4" s="9"/>
      <c r="F4" s="9"/>
      <c r="G4" s="88" t="s">
        <v>932</v>
      </c>
    </row>
    <row r="5" spans="2:7" ht="15.75">
      <c r="B5" s="16"/>
      <c r="D5" s="9"/>
      <c r="E5" s="9"/>
      <c r="F5" s="9"/>
      <c r="G5" s="9"/>
    </row>
    <row r="6" spans="2:7" ht="15.75">
      <c r="B6" s="16"/>
      <c r="D6" s="9"/>
      <c r="E6" s="9"/>
      <c r="F6" s="9"/>
      <c r="G6" s="9"/>
    </row>
    <row r="7" spans="1:7" ht="12.75">
      <c r="A7" s="617" t="s">
        <v>933</v>
      </c>
      <c r="B7" s="617"/>
      <c r="C7" s="617"/>
      <c r="D7" s="617"/>
      <c r="E7" s="617"/>
      <c r="F7" s="617"/>
      <c r="G7" s="617"/>
    </row>
    <row r="8" spans="1:7" ht="41.25" customHeight="1">
      <c r="A8" s="616" t="s">
        <v>896</v>
      </c>
      <c r="B8" s="616"/>
      <c r="C8" s="616"/>
      <c r="D8" s="616"/>
      <c r="E8" s="616"/>
      <c r="F8" s="616"/>
      <c r="G8" s="616"/>
    </row>
    <row r="9" spans="1:7" ht="12.75">
      <c r="A9" s="19"/>
      <c r="B9" s="19"/>
      <c r="C9" s="19"/>
      <c r="D9" s="19"/>
      <c r="E9" s="19"/>
      <c r="F9" s="19"/>
      <c r="G9" s="19"/>
    </row>
    <row r="10" spans="2:7" ht="13.5" thickBot="1">
      <c r="B10" s="7"/>
      <c r="C10" s="9"/>
      <c r="D10" s="9"/>
      <c r="E10" s="9"/>
      <c r="F10" s="9"/>
      <c r="G10" s="9" t="s">
        <v>161</v>
      </c>
    </row>
    <row r="11" spans="1:7" ht="13.5" thickBot="1">
      <c r="A11" s="801" t="s">
        <v>3</v>
      </c>
      <c r="B11" s="802" t="s">
        <v>440</v>
      </c>
      <c r="C11" s="803" t="s">
        <v>173</v>
      </c>
      <c r="D11" s="804" t="s">
        <v>174</v>
      </c>
      <c r="E11" s="805" t="s">
        <v>688</v>
      </c>
      <c r="F11" s="806" t="s">
        <v>717</v>
      </c>
      <c r="G11" s="805" t="s">
        <v>877</v>
      </c>
    </row>
    <row r="12" spans="1:7" ht="13.5" thickBot="1">
      <c r="A12" s="801"/>
      <c r="B12" s="802">
        <v>1</v>
      </c>
      <c r="C12" s="807">
        <v>2</v>
      </c>
      <c r="D12" s="808">
        <v>3</v>
      </c>
      <c r="E12" s="809">
        <v>4</v>
      </c>
      <c r="F12" s="810">
        <v>5</v>
      </c>
      <c r="G12" s="801">
        <v>6</v>
      </c>
    </row>
    <row r="13" spans="1:7" ht="13.5" thickBot="1">
      <c r="A13" s="811">
        <v>1</v>
      </c>
      <c r="B13" s="812" t="s">
        <v>37</v>
      </c>
      <c r="C13" s="813" t="s">
        <v>11</v>
      </c>
      <c r="D13" s="814" t="s">
        <v>8</v>
      </c>
      <c r="E13" s="815">
        <f>E14+E15+E16+E18+E20+E21+E17+E19</f>
        <v>167730.37384999997</v>
      </c>
      <c r="F13" s="816">
        <f>F14+F15+F16+F18+F20+F21+F17</f>
        <v>153660.99255999998</v>
      </c>
      <c r="G13" s="815">
        <f>G14+G15+G16+G18+G20+G21+G17</f>
        <v>153754.39825</v>
      </c>
    </row>
    <row r="14" spans="1:7" ht="38.25">
      <c r="A14" s="811">
        <v>2</v>
      </c>
      <c r="B14" s="817" t="s">
        <v>44</v>
      </c>
      <c r="C14" s="818" t="s">
        <v>11</v>
      </c>
      <c r="D14" s="819" t="s">
        <v>144</v>
      </c>
      <c r="E14" s="820">
        <v>2964.197</v>
      </c>
      <c r="F14" s="821">
        <v>2891.347</v>
      </c>
      <c r="G14" s="820">
        <v>2891.347</v>
      </c>
    </row>
    <row r="15" spans="1:7" ht="39.75" customHeight="1">
      <c r="A15" s="811">
        <v>3</v>
      </c>
      <c r="B15" s="817" t="s">
        <v>12</v>
      </c>
      <c r="C15" s="822" t="s">
        <v>11</v>
      </c>
      <c r="D15" s="823" t="s">
        <v>103</v>
      </c>
      <c r="E15" s="824">
        <v>5752.133</v>
      </c>
      <c r="F15" s="825">
        <v>5508.813</v>
      </c>
      <c r="G15" s="824">
        <v>5508.813</v>
      </c>
    </row>
    <row r="16" spans="1:7" ht="41.25" customHeight="1">
      <c r="A16" s="811">
        <v>4</v>
      </c>
      <c r="B16" s="817" t="s">
        <v>906</v>
      </c>
      <c r="C16" s="822" t="s">
        <v>11</v>
      </c>
      <c r="D16" s="823" t="s">
        <v>110</v>
      </c>
      <c r="E16" s="824">
        <f>61052.885-1267.9</f>
        <v>59784.985</v>
      </c>
      <c r="F16" s="825">
        <v>58763.195</v>
      </c>
      <c r="G16" s="824">
        <v>58763.195</v>
      </c>
    </row>
    <row r="17" spans="1:7" ht="12.75">
      <c r="A17" s="811">
        <v>5</v>
      </c>
      <c r="B17" s="817" t="s">
        <v>483</v>
      </c>
      <c r="C17" s="822" t="s">
        <v>11</v>
      </c>
      <c r="D17" s="823" t="s">
        <v>148</v>
      </c>
      <c r="E17" s="824">
        <v>10.9</v>
      </c>
      <c r="F17" s="825">
        <v>11.3</v>
      </c>
      <c r="G17" s="824">
        <v>97.9</v>
      </c>
    </row>
    <row r="18" spans="1:7" ht="38.25">
      <c r="A18" s="811">
        <v>6</v>
      </c>
      <c r="B18" s="826" t="s">
        <v>36</v>
      </c>
      <c r="C18" s="827" t="s">
        <v>11</v>
      </c>
      <c r="D18" s="828" t="s">
        <v>101</v>
      </c>
      <c r="E18" s="252">
        <f>23424.10498+98.433</f>
        <v>23522.53798</v>
      </c>
      <c r="F18" s="251">
        <v>22110.233</v>
      </c>
      <c r="G18" s="252">
        <v>22110.233</v>
      </c>
    </row>
    <row r="19" spans="1:7" ht="12.75">
      <c r="A19" s="811">
        <v>7</v>
      </c>
      <c r="B19" s="826" t="s">
        <v>959</v>
      </c>
      <c r="C19" s="827" t="s">
        <v>11</v>
      </c>
      <c r="D19" s="828" t="s">
        <v>107</v>
      </c>
      <c r="E19" s="252">
        <v>522.536</v>
      </c>
      <c r="F19" s="251">
        <v>0</v>
      </c>
      <c r="G19" s="252">
        <v>0</v>
      </c>
    </row>
    <row r="20" spans="1:7" ht="12.75">
      <c r="A20" s="811">
        <v>8</v>
      </c>
      <c r="B20" s="826" t="s">
        <v>61</v>
      </c>
      <c r="C20" s="827" t="s">
        <v>11</v>
      </c>
      <c r="D20" s="828" t="s">
        <v>35</v>
      </c>
      <c r="E20" s="252">
        <f>300+700</f>
        <v>1000</v>
      </c>
      <c r="F20" s="251">
        <v>300</v>
      </c>
      <c r="G20" s="252">
        <v>300</v>
      </c>
    </row>
    <row r="21" spans="1:7" ht="12.75">
      <c r="A21" s="811">
        <v>9</v>
      </c>
      <c r="B21" s="826" t="s">
        <v>26</v>
      </c>
      <c r="C21" s="827" t="s">
        <v>11</v>
      </c>
      <c r="D21" s="828" t="s">
        <v>65</v>
      </c>
      <c r="E21" s="252">
        <v>74173.08487</v>
      </c>
      <c r="F21" s="251">
        <v>64076.10456</v>
      </c>
      <c r="G21" s="252">
        <v>64082.91025</v>
      </c>
    </row>
    <row r="22" spans="1:7" ht="13.5">
      <c r="A22" s="811">
        <v>10</v>
      </c>
      <c r="B22" s="829" t="s">
        <v>66</v>
      </c>
      <c r="C22" s="830" t="s">
        <v>144</v>
      </c>
      <c r="D22" s="831" t="s">
        <v>8</v>
      </c>
      <c r="E22" s="832">
        <f>E23</f>
        <v>4495.2</v>
      </c>
      <c r="F22" s="833">
        <f>F23</f>
        <v>4943.5</v>
      </c>
      <c r="G22" s="832">
        <f>G23</f>
        <v>5399.3</v>
      </c>
    </row>
    <row r="23" spans="1:7" ht="12.75">
      <c r="A23" s="811">
        <v>11</v>
      </c>
      <c r="B23" s="826" t="s">
        <v>54</v>
      </c>
      <c r="C23" s="827" t="s">
        <v>144</v>
      </c>
      <c r="D23" s="828" t="s">
        <v>103</v>
      </c>
      <c r="E23" s="834">
        <v>4495.2</v>
      </c>
      <c r="F23" s="835">
        <v>4943.5</v>
      </c>
      <c r="G23" s="834">
        <v>5399.3</v>
      </c>
    </row>
    <row r="24" spans="1:7" ht="25.5">
      <c r="A24" s="811">
        <v>12</v>
      </c>
      <c r="B24" s="836" t="s">
        <v>62</v>
      </c>
      <c r="C24" s="837" t="s">
        <v>103</v>
      </c>
      <c r="D24" s="838" t="s">
        <v>8</v>
      </c>
      <c r="E24" s="839">
        <f>E26+E25</f>
        <v>7553.668</v>
      </c>
      <c r="F24" s="840">
        <f>F26+F25</f>
        <v>6752.313999999999</v>
      </c>
      <c r="G24" s="839">
        <f>G26+G25</f>
        <v>6752.313999999999</v>
      </c>
    </row>
    <row r="25" spans="1:7" ht="38.25">
      <c r="A25" s="811">
        <v>13</v>
      </c>
      <c r="B25" s="841" t="s">
        <v>651</v>
      </c>
      <c r="C25" s="842" t="s">
        <v>103</v>
      </c>
      <c r="D25" s="843" t="s">
        <v>123</v>
      </c>
      <c r="E25" s="834">
        <v>7548.968</v>
      </c>
      <c r="F25" s="835">
        <v>6747.614</v>
      </c>
      <c r="G25" s="834">
        <v>6747.614</v>
      </c>
    </row>
    <row r="26" spans="1:7" ht="25.5">
      <c r="A26" s="811">
        <v>14</v>
      </c>
      <c r="B26" s="841" t="s">
        <v>488</v>
      </c>
      <c r="C26" s="842" t="s">
        <v>103</v>
      </c>
      <c r="D26" s="843" t="s">
        <v>25</v>
      </c>
      <c r="E26" s="834">
        <v>4.7</v>
      </c>
      <c r="F26" s="835">
        <v>4.7</v>
      </c>
      <c r="G26" s="834">
        <v>4.7</v>
      </c>
    </row>
    <row r="27" spans="1:7" ht="13.5">
      <c r="A27" s="811">
        <v>15</v>
      </c>
      <c r="B27" s="829" t="s">
        <v>64</v>
      </c>
      <c r="C27" s="844" t="s">
        <v>110</v>
      </c>
      <c r="D27" s="845" t="s">
        <v>8</v>
      </c>
      <c r="E27" s="832">
        <f>E29+E31+E32+E34+E30+E28+E33</f>
        <v>60639.111000000004</v>
      </c>
      <c r="F27" s="832">
        <f>F29+F31+F32+F34+F30+F28+F33</f>
        <v>58578.454</v>
      </c>
      <c r="G27" s="832">
        <f>G29+G31+G32+G34+G30+G28+G33</f>
        <v>58578.654</v>
      </c>
    </row>
    <row r="28" spans="1:7" ht="12.75">
      <c r="A28" s="811">
        <v>16</v>
      </c>
      <c r="B28" s="314" t="s">
        <v>913</v>
      </c>
      <c r="C28" s="827" t="s">
        <v>110</v>
      </c>
      <c r="D28" s="828" t="s">
        <v>11</v>
      </c>
      <c r="E28" s="252">
        <v>562.4</v>
      </c>
      <c r="F28" s="251">
        <v>523</v>
      </c>
      <c r="G28" s="252">
        <v>523</v>
      </c>
    </row>
    <row r="29" spans="1:7" ht="12.75">
      <c r="A29" s="811">
        <v>17</v>
      </c>
      <c r="B29" s="826" t="s">
        <v>128</v>
      </c>
      <c r="C29" s="827" t="s">
        <v>110</v>
      </c>
      <c r="D29" s="828" t="s">
        <v>148</v>
      </c>
      <c r="E29" s="252">
        <v>2791.031</v>
      </c>
      <c r="F29" s="251">
        <v>2692.631</v>
      </c>
      <c r="G29" s="252">
        <v>2692.631</v>
      </c>
    </row>
    <row r="30" spans="1:7" ht="12.75">
      <c r="A30" s="811">
        <v>18</v>
      </c>
      <c r="B30" s="328" t="s">
        <v>638</v>
      </c>
      <c r="C30" s="827" t="s">
        <v>110</v>
      </c>
      <c r="D30" s="828" t="s">
        <v>107</v>
      </c>
      <c r="E30" s="252">
        <v>4017.7</v>
      </c>
      <c r="F30" s="251">
        <v>3180.6</v>
      </c>
      <c r="G30" s="252">
        <v>3180.6</v>
      </c>
    </row>
    <row r="31" spans="1:7" ht="12.75">
      <c r="A31" s="811">
        <v>19</v>
      </c>
      <c r="B31" s="826" t="s">
        <v>119</v>
      </c>
      <c r="C31" s="827" t="s">
        <v>110</v>
      </c>
      <c r="D31" s="828" t="s">
        <v>106</v>
      </c>
      <c r="E31" s="252">
        <f>37967.352+984.9+3441.13</f>
        <v>42393.382</v>
      </c>
      <c r="F31" s="251">
        <v>37967.352</v>
      </c>
      <c r="G31" s="252">
        <v>37967.352</v>
      </c>
    </row>
    <row r="32" spans="1:7" ht="12.75">
      <c r="A32" s="811">
        <v>20</v>
      </c>
      <c r="B32" s="826" t="s">
        <v>154</v>
      </c>
      <c r="C32" s="827" t="s">
        <v>110</v>
      </c>
      <c r="D32" s="828" t="s">
        <v>109</v>
      </c>
      <c r="E32" s="252">
        <f>11514.964-2145.766</f>
        <v>9369.198</v>
      </c>
      <c r="F32" s="251">
        <v>12925.471</v>
      </c>
      <c r="G32" s="252">
        <v>12925.671</v>
      </c>
    </row>
    <row r="33" spans="1:7" ht="12.75">
      <c r="A33" s="811">
        <v>21</v>
      </c>
      <c r="B33" s="826" t="s">
        <v>960</v>
      </c>
      <c r="C33" s="827" t="s">
        <v>110</v>
      </c>
      <c r="D33" s="828" t="s">
        <v>123</v>
      </c>
      <c r="E33" s="252">
        <v>216</v>
      </c>
      <c r="F33" s="251">
        <v>0</v>
      </c>
      <c r="G33" s="252">
        <v>0</v>
      </c>
    </row>
    <row r="34" spans="1:7" ht="12.75">
      <c r="A34" s="811">
        <v>22</v>
      </c>
      <c r="B34" s="826" t="s">
        <v>259</v>
      </c>
      <c r="C34" s="827" t="s">
        <v>110</v>
      </c>
      <c r="D34" s="828" t="s">
        <v>124</v>
      </c>
      <c r="E34" s="252">
        <f>1426.5-137.1</f>
        <v>1289.4</v>
      </c>
      <c r="F34" s="251">
        <f>1426.5-137.1</f>
        <v>1289.4</v>
      </c>
      <c r="G34" s="252">
        <f>1426.5-137.1</f>
        <v>1289.4</v>
      </c>
    </row>
    <row r="35" spans="1:7" ht="12.75">
      <c r="A35" s="811">
        <v>23</v>
      </c>
      <c r="B35" s="829" t="s">
        <v>95</v>
      </c>
      <c r="C35" s="830" t="s">
        <v>148</v>
      </c>
      <c r="D35" s="831" t="s">
        <v>8</v>
      </c>
      <c r="E35" s="846">
        <f>E37+E39+E36+E38</f>
        <v>61249.78374</v>
      </c>
      <c r="F35" s="847">
        <f>F37+F39+F36+F38</f>
        <v>63860.26</v>
      </c>
      <c r="G35" s="846">
        <f>G37+G39+G36+G38</f>
        <v>63899.26</v>
      </c>
    </row>
    <row r="36" spans="1:7" ht="12.75">
      <c r="A36" s="811">
        <v>24</v>
      </c>
      <c r="B36" s="826" t="s">
        <v>391</v>
      </c>
      <c r="C36" s="827" t="s">
        <v>148</v>
      </c>
      <c r="D36" s="828" t="s">
        <v>11</v>
      </c>
      <c r="E36" s="252">
        <f>1453-984.9+137.1</f>
        <v>605.2</v>
      </c>
      <c r="F36" s="251">
        <f>1483+137.1</f>
        <v>1620.1</v>
      </c>
      <c r="G36" s="252">
        <f>1522+137.1</f>
        <v>1659.1</v>
      </c>
    </row>
    <row r="37" spans="1:7" ht="12.75">
      <c r="A37" s="811">
        <v>25</v>
      </c>
      <c r="B37" s="826" t="s">
        <v>96</v>
      </c>
      <c r="C37" s="827" t="s">
        <v>148</v>
      </c>
      <c r="D37" s="828" t="s">
        <v>144</v>
      </c>
      <c r="E37" s="252">
        <v>37761</v>
      </c>
      <c r="F37" s="251">
        <v>44780.4</v>
      </c>
      <c r="G37" s="252">
        <v>44780.4</v>
      </c>
    </row>
    <row r="38" spans="1:7" ht="12.75">
      <c r="A38" s="811">
        <v>26</v>
      </c>
      <c r="B38" s="826" t="s">
        <v>600</v>
      </c>
      <c r="C38" s="827" t="s">
        <v>148</v>
      </c>
      <c r="D38" s="828" t="s">
        <v>103</v>
      </c>
      <c r="E38" s="252">
        <v>1609.65</v>
      </c>
      <c r="F38" s="251">
        <v>0</v>
      </c>
      <c r="G38" s="252">
        <v>0</v>
      </c>
    </row>
    <row r="39" spans="1:7" ht="25.5">
      <c r="A39" s="811">
        <v>27</v>
      </c>
      <c r="B39" s="848" t="s">
        <v>137</v>
      </c>
      <c r="C39" s="827" t="s">
        <v>148</v>
      </c>
      <c r="D39" s="828" t="s">
        <v>148</v>
      </c>
      <c r="E39" s="252">
        <f>21246.09994+27.8338</f>
        <v>21273.93374</v>
      </c>
      <c r="F39" s="251">
        <f>17459.76</f>
        <v>17459.76</v>
      </c>
      <c r="G39" s="252">
        <f>17459.76</f>
        <v>17459.76</v>
      </c>
    </row>
    <row r="40" spans="1:7" ht="12.75">
      <c r="A40" s="811">
        <v>28</v>
      </c>
      <c r="B40" s="849" t="s">
        <v>603</v>
      </c>
      <c r="C40" s="830" t="s">
        <v>101</v>
      </c>
      <c r="D40" s="831" t="s">
        <v>8</v>
      </c>
      <c r="E40" s="846">
        <f>E41+E42</f>
        <v>5303.8964</v>
      </c>
      <c r="F40" s="846">
        <f>F41+F42</f>
        <v>2288.4</v>
      </c>
      <c r="G40" s="846">
        <f>G41+G42</f>
        <v>2288.4</v>
      </c>
    </row>
    <row r="41" spans="1:7" ht="25.5">
      <c r="A41" s="811">
        <v>29</v>
      </c>
      <c r="B41" s="848" t="s">
        <v>604</v>
      </c>
      <c r="C41" s="827" t="s">
        <v>101</v>
      </c>
      <c r="D41" s="828" t="s">
        <v>103</v>
      </c>
      <c r="E41" s="252">
        <v>955.2</v>
      </c>
      <c r="F41" s="251">
        <v>900.4</v>
      </c>
      <c r="G41" s="252">
        <v>900.4</v>
      </c>
    </row>
    <row r="42" spans="1:7" ht="15" customHeight="1">
      <c r="A42" s="811">
        <v>30</v>
      </c>
      <c r="B42" s="848" t="s">
        <v>843</v>
      </c>
      <c r="C42" s="827" t="s">
        <v>101</v>
      </c>
      <c r="D42" s="828" t="s">
        <v>148</v>
      </c>
      <c r="E42" s="252">
        <v>4348.6964</v>
      </c>
      <c r="F42" s="251">
        <v>1388</v>
      </c>
      <c r="G42" s="252">
        <v>1388</v>
      </c>
    </row>
    <row r="43" spans="1:7" ht="12.75">
      <c r="A43" s="811">
        <v>31</v>
      </c>
      <c r="B43" s="829" t="s">
        <v>51</v>
      </c>
      <c r="C43" s="830" t="s">
        <v>107</v>
      </c>
      <c r="D43" s="831" t="s">
        <v>8</v>
      </c>
      <c r="E43" s="846">
        <f>E44+E45+E47+E48+E46</f>
        <v>1042256.88386</v>
      </c>
      <c r="F43" s="847">
        <f>F44+F45+F47+F48+F46</f>
        <v>1000999.8270299999</v>
      </c>
      <c r="G43" s="846">
        <f>G44+G45+G47+G48+G46</f>
        <v>998706.55591</v>
      </c>
    </row>
    <row r="44" spans="1:7" ht="12.75">
      <c r="A44" s="811">
        <v>32</v>
      </c>
      <c r="B44" s="850" t="s">
        <v>53</v>
      </c>
      <c r="C44" s="827" t="s">
        <v>107</v>
      </c>
      <c r="D44" s="851" t="s">
        <v>11</v>
      </c>
      <c r="E44" s="852">
        <f>332048.659+1062.82074</f>
        <v>333111.47974</v>
      </c>
      <c r="F44" s="853">
        <v>323951.913</v>
      </c>
      <c r="G44" s="852">
        <v>324032.076</v>
      </c>
    </row>
    <row r="45" spans="1:7" ht="12.75">
      <c r="A45" s="811">
        <v>33</v>
      </c>
      <c r="B45" s="826" t="s">
        <v>55</v>
      </c>
      <c r="C45" s="827" t="s">
        <v>107</v>
      </c>
      <c r="D45" s="828" t="s">
        <v>144</v>
      </c>
      <c r="E45" s="252">
        <f>529815.389+504.42189</f>
        <v>530319.81089</v>
      </c>
      <c r="F45" s="251">
        <v>511779.534</v>
      </c>
      <c r="G45" s="252">
        <v>509401.955</v>
      </c>
    </row>
    <row r="46" spans="1:7" ht="12.75">
      <c r="A46" s="811">
        <v>34</v>
      </c>
      <c r="B46" s="850" t="s">
        <v>405</v>
      </c>
      <c r="C46" s="827" t="s">
        <v>107</v>
      </c>
      <c r="D46" s="828" t="s">
        <v>103</v>
      </c>
      <c r="E46" s="252">
        <f>82168.559+30.557</f>
        <v>82199.116</v>
      </c>
      <c r="F46" s="251">
        <v>73118.192</v>
      </c>
      <c r="G46" s="252">
        <v>73118.192</v>
      </c>
    </row>
    <row r="47" spans="1:7" ht="12.75">
      <c r="A47" s="811">
        <v>35</v>
      </c>
      <c r="B47" s="854" t="s">
        <v>423</v>
      </c>
      <c r="C47" s="827" t="s">
        <v>107</v>
      </c>
      <c r="D47" s="828" t="s">
        <v>107</v>
      </c>
      <c r="E47" s="252">
        <v>4997.515</v>
      </c>
      <c r="F47" s="251">
        <v>4684.255</v>
      </c>
      <c r="G47" s="252">
        <v>4684.255</v>
      </c>
    </row>
    <row r="48" spans="1:7" ht="12.75">
      <c r="A48" s="811">
        <v>36</v>
      </c>
      <c r="B48" s="850" t="s">
        <v>56</v>
      </c>
      <c r="C48" s="827" t="s">
        <v>107</v>
      </c>
      <c r="D48" s="851" t="s">
        <v>109</v>
      </c>
      <c r="E48" s="852">
        <f>91399.26203+0.0002+229.7</f>
        <v>91628.96222999999</v>
      </c>
      <c r="F48" s="853">
        <v>87465.93303</v>
      </c>
      <c r="G48" s="852">
        <v>87470.07791</v>
      </c>
    </row>
    <row r="49" spans="1:7" ht="12.75">
      <c r="A49" s="811">
        <v>37</v>
      </c>
      <c r="B49" s="829" t="s">
        <v>97</v>
      </c>
      <c r="C49" s="830" t="s">
        <v>106</v>
      </c>
      <c r="D49" s="831" t="s">
        <v>8</v>
      </c>
      <c r="E49" s="846">
        <f>E50</f>
        <v>95441.08537</v>
      </c>
      <c r="F49" s="847">
        <f>F50</f>
        <v>79940.571</v>
      </c>
      <c r="G49" s="846">
        <f>G50</f>
        <v>79939.771</v>
      </c>
    </row>
    <row r="50" spans="1:7" ht="12.75">
      <c r="A50" s="811">
        <v>38</v>
      </c>
      <c r="B50" s="826" t="s">
        <v>15</v>
      </c>
      <c r="C50" s="827" t="s">
        <v>106</v>
      </c>
      <c r="D50" s="828" t="s">
        <v>11</v>
      </c>
      <c r="E50" s="252">
        <v>95441.08537</v>
      </c>
      <c r="F50" s="251">
        <v>79940.571</v>
      </c>
      <c r="G50" s="252">
        <v>79939.771</v>
      </c>
    </row>
    <row r="51" spans="1:7" ht="13.5">
      <c r="A51" s="811">
        <v>39</v>
      </c>
      <c r="B51" s="829" t="s">
        <v>132</v>
      </c>
      <c r="C51" s="830">
        <v>10</v>
      </c>
      <c r="D51" s="831" t="s">
        <v>8</v>
      </c>
      <c r="E51" s="832">
        <f>E52+E53+E54+E55</f>
        <v>34970.0021</v>
      </c>
      <c r="F51" s="833">
        <f>F52+F53+F54+F55</f>
        <v>34863.899410000005</v>
      </c>
      <c r="G51" s="832">
        <f>G52+G53+G54+G55</f>
        <v>34588.736840000005</v>
      </c>
    </row>
    <row r="52" spans="1:7" ht="12.75">
      <c r="A52" s="811">
        <v>40</v>
      </c>
      <c r="B52" s="854" t="s">
        <v>133</v>
      </c>
      <c r="C52" s="827">
        <v>10</v>
      </c>
      <c r="D52" s="828" t="s">
        <v>11</v>
      </c>
      <c r="E52" s="252">
        <v>1463.22</v>
      </c>
      <c r="F52" s="251">
        <v>1463.22</v>
      </c>
      <c r="G52" s="252">
        <v>1463.22</v>
      </c>
    </row>
    <row r="53" spans="1:7" ht="12.75">
      <c r="A53" s="811">
        <v>41</v>
      </c>
      <c r="B53" s="854" t="s">
        <v>134</v>
      </c>
      <c r="C53" s="827">
        <v>10</v>
      </c>
      <c r="D53" s="828" t="s">
        <v>103</v>
      </c>
      <c r="E53" s="252">
        <v>25726.75797</v>
      </c>
      <c r="F53" s="251">
        <v>27748.71541</v>
      </c>
      <c r="G53" s="252">
        <v>27473.55284</v>
      </c>
    </row>
    <row r="54" spans="1:7" ht="12.75">
      <c r="A54" s="811">
        <v>42</v>
      </c>
      <c r="B54" s="855" t="s">
        <v>80</v>
      </c>
      <c r="C54" s="856" t="s">
        <v>123</v>
      </c>
      <c r="D54" s="828" t="s">
        <v>110</v>
      </c>
      <c r="E54" s="852">
        <v>5282.06013</v>
      </c>
      <c r="F54" s="853">
        <v>3252.4</v>
      </c>
      <c r="G54" s="852">
        <v>3252.4</v>
      </c>
    </row>
    <row r="55" spans="1:7" ht="12.75">
      <c r="A55" s="811">
        <v>43</v>
      </c>
      <c r="B55" s="855" t="s">
        <v>126</v>
      </c>
      <c r="C55" s="856" t="s">
        <v>123</v>
      </c>
      <c r="D55" s="828" t="s">
        <v>101</v>
      </c>
      <c r="E55" s="852">
        <v>2497.964</v>
      </c>
      <c r="F55" s="853">
        <v>2399.564</v>
      </c>
      <c r="G55" s="852">
        <v>2399.564</v>
      </c>
    </row>
    <row r="56" spans="1:7" ht="12.75">
      <c r="A56" s="811">
        <v>44</v>
      </c>
      <c r="B56" s="829" t="s">
        <v>42</v>
      </c>
      <c r="C56" s="830" t="s">
        <v>35</v>
      </c>
      <c r="D56" s="831" t="s">
        <v>8</v>
      </c>
      <c r="E56" s="846">
        <f>E57+E58+E59-0.0004</f>
        <v>114118.2236</v>
      </c>
      <c r="F56" s="846">
        <f>F57+F58+F59</f>
        <v>110191.076</v>
      </c>
      <c r="G56" s="846">
        <f>G57+G58+G59</f>
        <v>110191.076</v>
      </c>
    </row>
    <row r="57" spans="1:7" ht="12.75">
      <c r="A57" s="811">
        <v>45</v>
      </c>
      <c r="B57" s="826" t="s">
        <v>43</v>
      </c>
      <c r="C57" s="827" t="s">
        <v>35</v>
      </c>
      <c r="D57" s="828" t="s">
        <v>11</v>
      </c>
      <c r="E57" s="252">
        <f>22498.826-550</f>
        <v>21948.826</v>
      </c>
      <c r="F57" s="251">
        <v>21538.278</v>
      </c>
      <c r="G57" s="252">
        <v>21538.278</v>
      </c>
    </row>
    <row r="58" spans="1:7" ht="12.75">
      <c r="A58" s="811">
        <v>46</v>
      </c>
      <c r="B58" s="857" t="s">
        <v>22</v>
      </c>
      <c r="C58" s="818" t="s">
        <v>35</v>
      </c>
      <c r="D58" s="819" t="s">
        <v>144</v>
      </c>
      <c r="E58" s="251">
        <f>65319.576+90</f>
        <v>65409.576</v>
      </c>
      <c r="F58" s="251">
        <v>63811.566</v>
      </c>
      <c r="G58" s="252">
        <v>63811.566</v>
      </c>
    </row>
    <row r="59" spans="1:7" ht="12.75">
      <c r="A59" s="811">
        <v>47</v>
      </c>
      <c r="B59" s="857" t="s">
        <v>848</v>
      </c>
      <c r="C59" s="818" t="s">
        <v>35</v>
      </c>
      <c r="D59" s="819" t="s">
        <v>103</v>
      </c>
      <c r="E59" s="251">
        <f>26742.632+17.19</f>
        <v>26759.822</v>
      </c>
      <c r="F59" s="251">
        <v>24841.232</v>
      </c>
      <c r="G59" s="858">
        <v>24841.232</v>
      </c>
    </row>
    <row r="60" spans="1:7" ht="25.5">
      <c r="A60" s="811">
        <v>48</v>
      </c>
      <c r="B60" s="583" t="s">
        <v>961</v>
      </c>
      <c r="C60" s="837" t="s">
        <v>65</v>
      </c>
      <c r="D60" s="838" t="s">
        <v>8</v>
      </c>
      <c r="E60" s="847">
        <f>E61</f>
        <v>4.784</v>
      </c>
      <c r="F60" s="847">
        <v>0</v>
      </c>
      <c r="G60" s="859">
        <v>0</v>
      </c>
    </row>
    <row r="61" spans="1:7" ht="25.5">
      <c r="A61" s="811">
        <v>49</v>
      </c>
      <c r="B61" s="328" t="s">
        <v>962</v>
      </c>
      <c r="C61" s="818" t="s">
        <v>65</v>
      </c>
      <c r="D61" s="819" t="s">
        <v>11</v>
      </c>
      <c r="E61" s="251">
        <v>4.784</v>
      </c>
      <c r="F61" s="251">
        <v>0</v>
      </c>
      <c r="G61" s="852">
        <v>0</v>
      </c>
    </row>
    <row r="62" spans="1:7" ht="38.25">
      <c r="A62" s="811">
        <v>50</v>
      </c>
      <c r="B62" s="829" t="s">
        <v>273</v>
      </c>
      <c r="C62" s="830" t="s">
        <v>25</v>
      </c>
      <c r="D62" s="831" t="s">
        <v>8</v>
      </c>
      <c r="E62" s="846">
        <f>E63+E64</f>
        <v>107403.473</v>
      </c>
      <c r="F62" s="847">
        <f>F63+F64</f>
        <v>99917.235</v>
      </c>
      <c r="G62" s="846">
        <f>G63+G64</f>
        <v>99756.295</v>
      </c>
    </row>
    <row r="63" spans="1:7" ht="38.25">
      <c r="A63" s="811">
        <v>51</v>
      </c>
      <c r="B63" s="860" t="s">
        <v>190</v>
      </c>
      <c r="C63" s="861" t="s">
        <v>25</v>
      </c>
      <c r="D63" s="862" t="s">
        <v>11</v>
      </c>
      <c r="E63" s="252">
        <v>62451.2</v>
      </c>
      <c r="F63" s="251">
        <v>59845.2</v>
      </c>
      <c r="G63" s="252">
        <v>59845.2</v>
      </c>
    </row>
    <row r="64" spans="1:7" ht="13.5" customHeight="1">
      <c r="A64" s="811">
        <v>52</v>
      </c>
      <c r="B64" s="826" t="s">
        <v>299</v>
      </c>
      <c r="C64" s="827" t="s">
        <v>25</v>
      </c>
      <c r="D64" s="828" t="s">
        <v>103</v>
      </c>
      <c r="E64" s="252">
        <v>44952.273</v>
      </c>
      <c r="F64" s="251">
        <v>40072.035</v>
      </c>
      <c r="G64" s="252">
        <v>39911.095</v>
      </c>
    </row>
    <row r="65" spans="1:7" ht="13.5" thickBot="1">
      <c r="A65" s="811">
        <v>53</v>
      </c>
      <c r="B65" s="863" t="s">
        <v>218</v>
      </c>
      <c r="C65" s="864"/>
      <c r="D65" s="865"/>
      <c r="E65" s="866"/>
      <c r="F65" s="249">
        <v>23627.787</v>
      </c>
      <c r="G65" s="250">
        <v>48503.58</v>
      </c>
    </row>
    <row r="66" spans="1:7" ht="13.5" thickBot="1">
      <c r="A66" s="867" t="s">
        <v>127</v>
      </c>
      <c r="B66" s="868"/>
      <c r="C66" s="868"/>
      <c r="D66" s="868"/>
      <c r="E66" s="869">
        <f>E13+E22+E24+E27+E35+E43+E49+E51+E56+E62+E40+E65+E60</f>
        <v>1701166.4849199997</v>
      </c>
      <c r="F66" s="869">
        <f>F13+F22+F24+F27+F35+F43+F49+F51+F56+F62+F40+F65</f>
        <v>1639624.3159999999</v>
      </c>
      <c r="G66" s="869">
        <f>G13+G22+G24+G27+G35+G43+G49+G51+G56+G62+G40+G65</f>
        <v>1662358.341</v>
      </c>
    </row>
  </sheetData>
  <sheetProtection/>
  <mergeCells count="3">
    <mergeCell ref="A8:G8"/>
    <mergeCell ref="A7:G7"/>
    <mergeCell ref="A66:D66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7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90"/>
  <sheetViews>
    <sheetView zoomScalePageLayoutView="0" workbookViewId="0" topLeftCell="A1">
      <selection activeCell="B5" sqref="B5:H5"/>
    </sheetView>
  </sheetViews>
  <sheetFormatPr defaultColWidth="9.00390625" defaultRowHeight="12.75"/>
  <cols>
    <col min="1" max="1" width="7.25390625" style="78" customWidth="1"/>
    <col min="2" max="2" width="56.75390625" style="78" customWidth="1"/>
    <col min="3" max="3" width="14.375" style="78" customWidth="1"/>
    <col min="4" max="4" width="9.125" style="78" customWidth="1"/>
    <col min="5" max="5" width="10.75390625" style="78" customWidth="1"/>
    <col min="6" max="6" width="13.00390625" style="78" customWidth="1"/>
    <col min="7" max="7" width="9.00390625" style="78" customWidth="1"/>
    <col min="8" max="8" width="16.00390625" style="78" customWidth="1"/>
    <col min="9" max="9" width="15.625" style="78" customWidth="1"/>
    <col min="10" max="10" width="17.125" style="78" customWidth="1"/>
    <col min="11" max="11" width="12.125" style="366" bestFit="1" customWidth="1"/>
    <col min="12" max="16384" width="9.125" style="78" customWidth="1"/>
  </cols>
  <sheetData>
    <row r="1" spans="1:10" ht="15.75">
      <c r="A1" s="200"/>
      <c r="B1" s="200"/>
      <c r="D1" s="200"/>
      <c r="F1" s="571"/>
      <c r="G1" s="200"/>
      <c r="H1" s="571"/>
      <c r="J1" s="201" t="s">
        <v>710</v>
      </c>
    </row>
    <row r="2" spans="1:10" ht="15.75">
      <c r="A2" s="200"/>
      <c r="B2" s="200"/>
      <c r="D2" s="200"/>
      <c r="F2" s="571"/>
      <c r="G2" s="200"/>
      <c r="H2" s="571"/>
      <c r="J2" s="202" t="s">
        <v>394</v>
      </c>
    </row>
    <row r="3" spans="1:10" ht="15.75">
      <c r="A3" s="200"/>
      <c r="B3" s="200"/>
      <c r="D3" s="200"/>
      <c r="F3" s="571"/>
      <c r="G3" s="200"/>
      <c r="H3" s="571"/>
      <c r="J3" s="203" t="s">
        <v>876</v>
      </c>
    </row>
    <row r="4" spans="1:10" ht="15.75">
      <c r="A4" s="200"/>
      <c r="B4" s="200"/>
      <c r="D4" s="204"/>
      <c r="F4" s="571"/>
      <c r="G4" s="200"/>
      <c r="H4" s="571"/>
      <c r="J4" s="203" t="s">
        <v>932</v>
      </c>
    </row>
    <row r="5" spans="1:8" ht="19.5" customHeight="1">
      <c r="A5" s="200"/>
      <c r="B5" s="870" t="s">
        <v>933</v>
      </c>
      <c r="C5" s="870"/>
      <c r="D5" s="870"/>
      <c r="E5" s="870"/>
      <c r="F5" s="870"/>
      <c r="G5" s="870"/>
      <c r="H5" s="870"/>
    </row>
    <row r="6" spans="1:8" ht="12.75">
      <c r="A6" s="618"/>
      <c r="B6" s="618"/>
      <c r="C6" s="618"/>
      <c r="D6" s="618"/>
      <c r="E6" s="618"/>
      <c r="F6" s="618"/>
      <c r="G6" s="618"/>
      <c r="H6" s="618"/>
    </row>
    <row r="7" spans="1:8" ht="12.75">
      <c r="A7" s="200"/>
      <c r="B7" s="205"/>
      <c r="C7" s="200"/>
      <c r="D7" s="206"/>
      <c r="E7" s="206"/>
      <c r="F7" s="206"/>
      <c r="G7" s="207"/>
      <c r="H7" s="208"/>
    </row>
    <row r="8" spans="1:10" ht="12.75">
      <c r="A8" s="619" t="s">
        <v>895</v>
      </c>
      <c r="B8" s="619"/>
      <c r="C8" s="619"/>
      <c r="D8" s="619"/>
      <c r="E8" s="619"/>
      <c r="F8" s="619"/>
      <c r="G8" s="619"/>
      <c r="H8" s="619"/>
      <c r="I8" s="619"/>
      <c r="J8" s="619"/>
    </row>
    <row r="9" spans="1:8" ht="12.75">
      <c r="A9" s="571"/>
      <c r="B9" s="209"/>
      <c r="C9" s="571"/>
      <c r="D9" s="207"/>
      <c r="E9" s="207"/>
      <c r="F9" s="207"/>
      <c r="G9" s="207"/>
      <c r="H9" s="208"/>
    </row>
    <row r="10" spans="1:10" ht="13.5" thickBot="1">
      <c r="A10" s="200"/>
      <c r="B10" s="205"/>
      <c r="C10" s="200"/>
      <c r="D10" s="206"/>
      <c r="E10" s="206"/>
      <c r="F10" s="206"/>
      <c r="G10" s="207"/>
      <c r="J10" s="571" t="s">
        <v>161</v>
      </c>
    </row>
    <row r="11" spans="1:10" ht="51.75" thickBot="1">
      <c r="A11" s="210" t="s">
        <v>3</v>
      </c>
      <c r="B11" s="211" t="s">
        <v>449</v>
      </c>
      <c r="C11" s="212" t="s">
        <v>441</v>
      </c>
      <c r="D11" s="213" t="s">
        <v>173</v>
      </c>
      <c r="E11" s="213" t="s">
        <v>174</v>
      </c>
      <c r="F11" s="213" t="s">
        <v>175</v>
      </c>
      <c r="G11" s="213" t="s">
        <v>81</v>
      </c>
      <c r="H11" s="214" t="s">
        <v>711</v>
      </c>
      <c r="I11" s="215" t="s">
        <v>761</v>
      </c>
      <c r="J11" s="215" t="s">
        <v>894</v>
      </c>
    </row>
    <row r="12" spans="1:10" ht="15.75" customHeight="1" thickBot="1">
      <c r="A12" s="216"/>
      <c r="B12" s="211">
        <v>1</v>
      </c>
      <c r="C12" s="217">
        <v>2</v>
      </c>
      <c r="D12" s="213" t="s">
        <v>19</v>
      </c>
      <c r="E12" s="213" t="s">
        <v>228</v>
      </c>
      <c r="F12" s="213" t="s">
        <v>229</v>
      </c>
      <c r="G12" s="213" t="s">
        <v>235</v>
      </c>
      <c r="H12" s="218">
        <v>7</v>
      </c>
      <c r="I12" s="219">
        <v>8</v>
      </c>
      <c r="J12" s="220">
        <v>9</v>
      </c>
    </row>
    <row r="13" spans="1:10" ht="12.75">
      <c r="A13" s="221">
        <v>1</v>
      </c>
      <c r="B13" s="572" t="s">
        <v>176</v>
      </c>
      <c r="C13" s="573">
        <v>827</v>
      </c>
      <c r="D13" s="574"/>
      <c r="E13" s="574"/>
      <c r="F13" s="574"/>
      <c r="G13" s="574"/>
      <c r="H13" s="575">
        <f>H14</f>
        <v>6274.669</v>
      </c>
      <c r="I13" s="576">
        <f aca="true" t="shared" si="0" ref="I13:J16">I14</f>
        <v>5508.813</v>
      </c>
      <c r="J13" s="577">
        <f t="shared" si="0"/>
        <v>5508.813</v>
      </c>
    </row>
    <row r="14" spans="1:10" ht="12.75">
      <c r="A14" s="221">
        <v>2</v>
      </c>
      <c r="B14" s="314" t="s">
        <v>37</v>
      </c>
      <c r="C14" s="315" t="s">
        <v>177</v>
      </c>
      <c r="D14" s="316" t="s">
        <v>11</v>
      </c>
      <c r="E14" s="316" t="s">
        <v>8</v>
      </c>
      <c r="F14" s="316"/>
      <c r="G14" s="316"/>
      <c r="H14" s="222">
        <f>H15+H28</f>
        <v>6274.669</v>
      </c>
      <c r="I14" s="223">
        <f t="shared" si="0"/>
        <v>5508.813</v>
      </c>
      <c r="J14" s="224">
        <f t="shared" si="0"/>
        <v>5508.813</v>
      </c>
    </row>
    <row r="15" spans="1:10" ht="38.25">
      <c r="A15" s="221">
        <v>3</v>
      </c>
      <c r="B15" s="314" t="s">
        <v>181</v>
      </c>
      <c r="C15" s="315" t="s">
        <v>177</v>
      </c>
      <c r="D15" s="316" t="s">
        <v>11</v>
      </c>
      <c r="E15" s="316" t="s">
        <v>103</v>
      </c>
      <c r="F15" s="316"/>
      <c r="G15" s="316"/>
      <c r="H15" s="222">
        <f>H16</f>
        <v>5752.133</v>
      </c>
      <c r="I15" s="223">
        <f t="shared" si="0"/>
        <v>5508.813</v>
      </c>
      <c r="J15" s="224">
        <f t="shared" si="0"/>
        <v>5508.813</v>
      </c>
    </row>
    <row r="16" spans="1:10" ht="12.75">
      <c r="A16" s="221">
        <v>4</v>
      </c>
      <c r="B16" s="314" t="s">
        <v>178</v>
      </c>
      <c r="C16" s="315" t="s">
        <v>177</v>
      </c>
      <c r="D16" s="316" t="s">
        <v>11</v>
      </c>
      <c r="E16" s="316" t="s">
        <v>103</v>
      </c>
      <c r="F16" s="316" t="s">
        <v>319</v>
      </c>
      <c r="G16" s="316"/>
      <c r="H16" s="222">
        <f>H17</f>
        <v>5752.133</v>
      </c>
      <c r="I16" s="223">
        <f t="shared" si="0"/>
        <v>5508.813</v>
      </c>
      <c r="J16" s="224">
        <f t="shared" si="0"/>
        <v>5508.813</v>
      </c>
    </row>
    <row r="17" spans="1:10" ht="25.5">
      <c r="A17" s="221">
        <v>5</v>
      </c>
      <c r="B17" s="314" t="s">
        <v>463</v>
      </c>
      <c r="C17" s="315" t="s">
        <v>177</v>
      </c>
      <c r="D17" s="316" t="s">
        <v>11</v>
      </c>
      <c r="E17" s="316" t="s">
        <v>103</v>
      </c>
      <c r="F17" s="316" t="s">
        <v>320</v>
      </c>
      <c r="G17" s="316"/>
      <c r="H17" s="222">
        <f>H18+H25</f>
        <v>5752.133</v>
      </c>
      <c r="I17" s="223">
        <f>I18+I25</f>
        <v>5508.813</v>
      </c>
      <c r="J17" s="224">
        <f>J18+J25</f>
        <v>5508.813</v>
      </c>
    </row>
    <row r="18" spans="1:10" ht="38.25">
      <c r="A18" s="221">
        <v>6</v>
      </c>
      <c r="B18" s="314" t="s">
        <v>393</v>
      </c>
      <c r="C18" s="315" t="s">
        <v>177</v>
      </c>
      <c r="D18" s="316" t="s">
        <v>11</v>
      </c>
      <c r="E18" s="316" t="s">
        <v>103</v>
      </c>
      <c r="F18" s="316" t="s">
        <v>321</v>
      </c>
      <c r="G18" s="316"/>
      <c r="H18" s="222">
        <f>H24+H20+H22</f>
        <v>3623.953</v>
      </c>
      <c r="I18" s="223">
        <f>I24+I20+I22</f>
        <v>3453.483</v>
      </c>
      <c r="J18" s="224">
        <f>J24+J20+J22</f>
        <v>3453.483</v>
      </c>
    </row>
    <row r="19" spans="1:10" ht="51">
      <c r="A19" s="221">
        <v>7</v>
      </c>
      <c r="B19" s="317" t="s">
        <v>180</v>
      </c>
      <c r="C19" s="315" t="s">
        <v>177</v>
      </c>
      <c r="D19" s="316" t="s">
        <v>11</v>
      </c>
      <c r="E19" s="316" t="s">
        <v>103</v>
      </c>
      <c r="F19" s="316" t="s">
        <v>321</v>
      </c>
      <c r="G19" s="316" t="s">
        <v>170</v>
      </c>
      <c r="H19" s="222">
        <f>H20</f>
        <v>2533.158</v>
      </c>
      <c r="I19" s="223">
        <f>I20</f>
        <v>2362.688</v>
      </c>
      <c r="J19" s="224">
        <f>J20</f>
        <v>2362.688</v>
      </c>
    </row>
    <row r="20" spans="1:11" ht="25.5">
      <c r="A20" s="221">
        <v>8</v>
      </c>
      <c r="B20" s="314" t="s">
        <v>202</v>
      </c>
      <c r="C20" s="315" t="s">
        <v>177</v>
      </c>
      <c r="D20" s="316" t="s">
        <v>11</v>
      </c>
      <c r="E20" s="316" t="s">
        <v>103</v>
      </c>
      <c r="F20" s="316" t="s">
        <v>321</v>
      </c>
      <c r="G20" s="316" t="s">
        <v>122</v>
      </c>
      <c r="H20" s="222">
        <v>2533.158</v>
      </c>
      <c r="I20" s="222">
        <v>2362.688</v>
      </c>
      <c r="J20" s="225">
        <v>2362.688</v>
      </c>
      <c r="K20" s="367"/>
    </row>
    <row r="21" spans="1:10" ht="25.5">
      <c r="A21" s="221">
        <v>9</v>
      </c>
      <c r="B21" s="317" t="s">
        <v>510</v>
      </c>
      <c r="C21" s="315" t="s">
        <v>177</v>
      </c>
      <c r="D21" s="316" t="s">
        <v>11</v>
      </c>
      <c r="E21" s="316" t="s">
        <v>103</v>
      </c>
      <c r="F21" s="316" t="s">
        <v>321</v>
      </c>
      <c r="G21" s="316" t="s">
        <v>182</v>
      </c>
      <c r="H21" s="222">
        <f>H22</f>
        <v>1089.047</v>
      </c>
      <c r="I21" s="222">
        <f>I22</f>
        <v>1089.047</v>
      </c>
      <c r="J21" s="225">
        <f>J22</f>
        <v>1089.047</v>
      </c>
    </row>
    <row r="22" spans="1:10" ht="25.5">
      <c r="A22" s="221">
        <v>10</v>
      </c>
      <c r="B22" s="314" t="s">
        <v>223</v>
      </c>
      <c r="C22" s="315" t="s">
        <v>177</v>
      </c>
      <c r="D22" s="316" t="s">
        <v>11</v>
      </c>
      <c r="E22" s="316" t="s">
        <v>103</v>
      </c>
      <c r="F22" s="316" t="s">
        <v>321</v>
      </c>
      <c r="G22" s="316" t="s">
        <v>183</v>
      </c>
      <c r="H22" s="222">
        <v>1089.047</v>
      </c>
      <c r="I22" s="222">
        <v>1089.047</v>
      </c>
      <c r="J22" s="225">
        <v>1089.047</v>
      </c>
    </row>
    <row r="23" spans="1:10" ht="12.75">
      <c r="A23" s="221">
        <v>11</v>
      </c>
      <c r="B23" s="317" t="s">
        <v>184</v>
      </c>
      <c r="C23" s="315" t="s">
        <v>177</v>
      </c>
      <c r="D23" s="316" t="s">
        <v>11</v>
      </c>
      <c r="E23" s="316" t="s">
        <v>103</v>
      </c>
      <c r="F23" s="316" t="s">
        <v>321</v>
      </c>
      <c r="G23" s="316" t="s">
        <v>185</v>
      </c>
      <c r="H23" s="222">
        <f>H24</f>
        <v>1.748</v>
      </c>
      <c r="I23" s="222">
        <f>I24</f>
        <v>1.748</v>
      </c>
      <c r="J23" s="225">
        <f>J24</f>
        <v>1.748</v>
      </c>
    </row>
    <row r="24" spans="1:10" ht="12.75">
      <c r="A24" s="221">
        <v>12</v>
      </c>
      <c r="B24" s="314" t="s">
        <v>186</v>
      </c>
      <c r="C24" s="315" t="s">
        <v>177</v>
      </c>
      <c r="D24" s="316" t="s">
        <v>11</v>
      </c>
      <c r="E24" s="316" t="s">
        <v>103</v>
      </c>
      <c r="F24" s="316" t="s">
        <v>321</v>
      </c>
      <c r="G24" s="316" t="s">
        <v>187</v>
      </c>
      <c r="H24" s="222">
        <v>1.748</v>
      </c>
      <c r="I24" s="222">
        <v>1.748</v>
      </c>
      <c r="J24" s="225">
        <v>1.748</v>
      </c>
    </row>
    <row r="25" spans="1:10" ht="25.5">
      <c r="A25" s="221">
        <v>13</v>
      </c>
      <c r="B25" s="314" t="s">
        <v>324</v>
      </c>
      <c r="C25" s="315" t="s">
        <v>177</v>
      </c>
      <c r="D25" s="316" t="s">
        <v>11</v>
      </c>
      <c r="E25" s="316" t="s">
        <v>103</v>
      </c>
      <c r="F25" s="316" t="s">
        <v>323</v>
      </c>
      <c r="G25" s="316"/>
      <c r="H25" s="222">
        <f aca="true" t="shared" si="1" ref="H25:J26">H26</f>
        <v>2128.18</v>
      </c>
      <c r="I25" s="222">
        <f t="shared" si="1"/>
        <v>2055.33</v>
      </c>
      <c r="J25" s="225">
        <f t="shared" si="1"/>
        <v>2055.33</v>
      </c>
    </row>
    <row r="26" spans="1:10" ht="51">
      <c r="A26" s="221">
        <v>14</v>
      </c>
      <c r="B26" s="317" t="s">
        <v>180</v>
      </c>
      <c r="C26" s="315" t="s">
        <v>177</v>
      </c>
      <c r="D26" s="316" t="s">
        <v>11</v>
      </c>
      <c r="E26" s="316" t="s">
        <v>103</v>
      </c>
      <c r="F26" s="316" t="s">
        <v>323</v>
      </c>
      <c r="G26" s="316" t="s">
        <v>170</v>
      </c>
      <c r="H26" s="222">
        <f t="shared" si="1"/>
        <v>2128.18</v>
      </c>
      <c r="I26" s="223">
        <f t="shared" si="1"/>
        <v>2055.33</v>
      </c>
      <c r="J26" s="224">
        <f t="shared" si="1"/>
        <v>2055.33</v>
      </c>
    </row>
    <row r="27" spans="1:11" ht="25.5">
      <c r="A27" s="221">
        <v>15</v>
      </c>
      <c r="B27" s="319" t="s">
        <v>202</v>
      </c>
      <c r="C27" s="315" t="s">
        <v>177</v>
      </c>
      <c r="D27" s="316" t="s">
        <v>11</v>
      </c>
      <c r="E27" s="316" t="s">
        <v>103</v>
      </c>
      <c r="F27" s="316" t="s">
        <v>323</v>
      </c>
      <c r="G27" s="316" t="s">
        <v>122</v>
      </c>
      <c r="H27" s="222">
        <v>2128.18</v>
      </c>
      <c r="I27" s="222">
        <v>2055.33</v>
      </c>
      <c r="J27" s="225">
        <v>2055.33</v>
      </c>
      <c r="K27" s="367"/>
    </row>
    <row r="28" spans="1:10" ht="12.75">
      <c r="A28" s="221">
        <v>16</v>
      </c>
      <c r="B28" s="871" t="s">
        <v>959</v>
      </c>
      <c r="C28" s="315" t="s">
        <v>177</v>
      </c>
      <c r="D28" s="316" t="s">
        <v>11</v>
      </c>
      <c r="E28" s="316" t="s">
        <v>107</v>
      </c>
      <c r="F28" s="316"/>
      <c r="G28" s="316"/>
      <c r="H28" s="222">
        <f>H29</f>
        <v>522.536</v>
      </c>
      <c r="I28" s="339">
        <v>0</v>
      </c>
      <c r="J28" s="872">
        <v>0</v>
      </c>
    </row>
    <row r="29" spans="1:10" ht="12.75">
      <c r="A29" s="221">
        <v>17</v>
      </c>
      <c r="B29" s="873" t="s">
        <v>178</v>
      </c>
      <c r="C29" s="337" t="s">
        <v>177</v>
      </c>
      <c r="D29" s="316" t="s">
        <v>11</v>
      </c>
      <c r="E29" s="316" t="s">
        <v>107</v>
      </c>
      <c r="F29" s="316" t="s">
        <v>319</v>
      </c>
      <c r="G29" s="316"/>
      <c r="H29" s="222">
        <f>H30</f>
        <v>522.536</v>
      </c>
      <c r="I29" s="339">
        <v>0</v>
      </c>
      <c r="J29" s="872">
        <v>0</v>
      </c>
    </row>
    <row r="30" spans="1:10" ht="30" customHeight="1">
      <c r="A30" s="221">
        <v>18</v>
      </c>
      <c r="B30" s="871" t="s">
        <v>421</v>
      </c>
      <c r="C30" s="337" t="s">
        <v>177</v>
      </c>
      <c r="D30" s="316" t="s">
        <v>11</v>
      </c>
      <c r="E30" s="316" t="s">
        <v>107</v>
      </c>
      <c r="F30" s="316" t="s">
        <v>422</v>
      </c>
      <c r="G30" s="316"/>
      <c r="H30" s="222">
        <f>H31</f>
        <v>522.536</v>
      </c>
      <c r="I30" s="339">
        <v>0</v>
      </c>
      <c r="J30" s="872">
        <v>0</v>
      </c>
    </row>
    <row r="31" spans="1:10" ht="25.5">
      <c r="A31" s="221">
        <v>19</v>
      </c>
      <c r="B31" s="871" t="s">
        <v>963</v>
      </c>
      <c r="C31" s="337" t="s">
        <v>177</v>
      </c>
      <c r="D31" s="316" t="s">
        <v>11</v>
      </c>
      <c r="E31" s="316" t="s">
        <v>107</v>
      </c>
      <c r="F31" s="316" t="s">
        <v>964</v>
      </c>
      <c r="G31" s="316"/>
      <c r="H31" s="222">
        <f>H32</f>
        <v>522.536</v>
      </c>
      <c r="I31" s="339">
        <v>0</v>
      </c>
      <c r="J31" s="872">
        <v>0</v>
      </c>
    </row>
    <row r="32" spans="1:10" ht="12.75">
      <c r="A32" s="221">
        <v>20</v>
      </c>
      <c r="B32" s="871" t="s">
        <v>184</v>
      </c>
      <c r="C32" s="337" t="s">
        <v>177</v>
      </c>
      <c r="D32" s="316" t="s">
        <v>11</v>
      </c>
      <c r="E32" s="316" t="s">
        <v>107</v>
      </c>
      <c r="F32" s="316" t="s">
        <v>964</v>
      </c>
      <c r="G32" s="316" t="s">
        <v>185</v>
      </c>
      <c r="H32" s="222">
        <f>H33</f>
        <v>522.536</v>
      </c>
      <c r="I32" s="339">
        <v>0</v>
      </c>
      <c r="J32" s="872">
        <v>0</v>
      </c>
    </row>
    <row r="33" spans="1:10" ht="12.75">
      <c r="A33" s="221">
        <v>21</v>
      </c>
      <c r="B33" s="319" t="s">
        <v>965</v>
      </c>
      <c r="C33" s="315" t="s">
        <v>177</v>
      </c>
      <c r="D33" s="316" t="s">
        <v>11</v>
      </c>
      <c r="E33" s="316" t="s">
        <v>107</v>
      </c>
      <c r="F33" s="315" t="s">
        <v>964</v>
      </c>
      <c r="G33" s="316" t="s">
        <v>966</v>
      </c>
      <c r="H33" s="222">
        <v>522.536</v>
      </c>
      <c r="I33" s="339">
        <v>0</v>
      </c>
      <c r="J33" s="872">
        <v>0</v>
      </c>
    </row>
    <row r="34" spans="1:10" ht="12.75">
      <c r="A34" s="221">
        <v>22</v>
      </c>
      <c r="B34" s="320" t="s">
        <v>131</v>
      </c>
      <c r="C34" s="321">
        <v>900</v>
      </c>
      <c r="D34" s="322"/>
      <c r="E34" s="322"/>
      <c r="F34" s="322"/>
      <c r="G34" s="322"/>
      <c r="H34" s="226">
        <f>H35+H78+H92+H120+H85+H106+H113+H99</f>
        <v>142971.9614</v>
      </c>
      <c r="I34" s="226">
        <f>I35+I78+I92+I120</f>
        <v>124897.45999999999</v>
      </c>
      <c r="J34" s="296">
        <f>J35+J78+J92+J120</f>
        <v>125192.31999999999</v>
      </c>
    </row>
    <row r="35" spans="1:11" ht="12.75">
      <c r="A35" s="221">
        <v>23</v>
      </c>
      <c r="B35" s="323" t="s">
        <v>37</v>
      </c>
      <c r="C35" s="324">
        <v>900</v>
      </c>
      <c r="D35" s="316" t="s">
        <v>11</v>
      </c>
      <c r="E35" s="325" t="s">
        <v>8</v>
      </c>
      <c r="F35" s="325"/>
      <c r="G35" s="325"/>
      <c r="H35" s="227">
        <f>H36+H72+H66</f>
        <v>21801.318</v>
      </c>
      <c r="I35" s="227">
        <f>I36+I72+I66</f>
        <v>20036.725</v>
      </c>
      <c r="J35" s="228">
        <f>J36+J72+J66</f>
        <v>20036.725</v>
      </c>
      <c r="K35" s="367"/>
    </row>
    <row r="36" spans="1:10" ht="38.25">
      <c r="A36" s="221">
        <v>24</v>
      </c>
      <c r="B36" s="323" t="s">
        <v>36</v>
      </c>
      <c r="C36" s="324">
        <v>900</v>
      </c>
      <c r="D36" s="316" t="s">
        <v>11</v>
      </c>
      <c r="E36" s="316" t="s">
        <v>101</v>
      </c>
      <c r="F36" s="325"/>
      <c r="G36" s="325"/>
      <c r="H36" s="227">
        <f>H38</f>
        <v>20639.118</v>
      </c>
      <c r="I36" s="227">
        <f>I38</f>
        <v>19593.625</v>
      </c>
      <c r="J36" s="228">
        <f>J38</f>
        <v>19593.625</v>
      </c>
    </row>
    <row r="37" spans="1:10" ht="25.5">
      <c r="A37" s="221">
        <v>25</v>
      </c>
      <c r="B37" s="323" t="s">
        <v>281</v>
      </c>
      <c r="C37" s="324">
        <v>900</v>
      </c>
      <c r="D37" s="316" t="s">
        <v>11</v>
      </c>
      <c r="E37" s="316" t="s">
        <v>101</v>
      </c>
      <c r="F37" s="325" t="s">
        <v>288</v>
      </c>
      <c r="G37" s="325"/>
      <c r="H37" s="227">
        <f>H38</f>
        <v>20639.118</v>
      </c>
      <c r="I37" s="229">
        <f>I38</f>
        <v>19593.625</v>
      </c>
      <c r="J37" s="228">
        <f>J38</f>
        <v>19593.625</v>
      </c>
    </row>
    <row r="38" spans="1:10" ht="25.5">
      <c r="A38" s="221">
        <v>26</v>
      </c>
      <c r="B38" s="323" t="s">
        <v>226</v>
      </c>
      <c r="C38" s="324">
        <v>900</v>
      </c>
      <c r="D38" s="316" t="s">
        <v>11</v>
      </c>
      <c r="E38" s="316" t="s">
        <v>101</v>
      </c>
      <c r="F38" s="325" t="s">
        <v>289</v>
      </c>
      <c r="G38" s="325"/>
      <c r="H38" s="227">
        <f>H39+H46</f>
        <v>20639.118</v>
      </c>
      <c r="I38" s="229">
        <f>I39+I46</f>
        <v>19593.625</v>
      </c>
      <c r="J38" s="228">
        <f>J39+J46</f>
        <v>19593.625</v>
      </c>
    </row>
    <row r="39" spans="1:10" ht="63.75">
      <c r="A39" s="221">
        <v>27</v>
      </c>
      <c r="B39" s="323" t="s">
        <v>634</v>
      </c>
      <c r="C39" s="324">
        <v>900</v>
      </c>
      <c r="D39" s="316" t="s">
        <v>11</v>
      </c>
      <c r="E39" s="316" t="s">
        <v>101</v>
      </c>
      <c r="F39" s="325" t="s">
        <v>290</v>
      </c>
      <c r="G39" s="325"/>
      <c r="H39" s="227">
        <f>H41+H43+H45</f>
        <v>19263.57</v>
      </c>
      <c r="I39" s="229">
        <f>I41+I43+I45</f>
        <v>18316.51</v>
      </c>
      <c r="J39" s="228">
        <f>J41+J43+J45</f>
        <v>18316.51</v>
      </c>
    </row>
    <row r="40" spans="1:10" ht="51">
      <c r="A40" s="221">
        <v>28</v>
      </c>
      <c r="B40" s="326" t="s">
        <v>180</v>
      </c>
      <c r="C40" s="324">
        <v>900</v>
      </c>
      <c r="D40" s="316" t="s">
        <v>11</v>
      </c>
      <c r="E40" s="316" t="s">
        <v>101</v>
      </c>
      <c r="F40" s="325" t="s">
        <v>290</v>
      </c>
      <c r="G40" s="325" t="s">
        <v>170</v>
      </c>
      <c r="H40" s="227">
        <f>H41</f>
        <v>18571.358</v>
      </c>
      <c r="I40" s="229">
        <f>I41</f>
        <v>17624.298</v>
      </c>
      <c r="J40" s="230">
        <f>J41</f>
        <v>17624.298</v>
      </c>
    </row>
    <row r="41" spans="1:10" ht="25.5">
      <c r="A41" s="221">
        <v>29</v>
      </c>
      <c r="B41" s="319" t="s">
        <v>202</v>
      </c>
      <c r="C41" s="324">
        <v>900</v>
      </c>
      <c r="D41" s="316" t="s">
        <v>11</v>
      </c>
      <c r="E41" s="316" t="s">
        <v>101</v>
      </c>
      <c r="F41" s="325" t="s">
        <v>290</v>
      </c>
      <c r="G41" s="325" t="s">
        <v>122</v>
      </c>
      <c r="H41" s="227">
        <v>18571.358</v>
      </c>
      <c r="I41" s="227">
        <v>17624.298</v>
      </c>
      <c r="J41" s="228">
        <v>17624.298</v>
      </c>
    </row>
    <row r="42" spans="1:10" ht="25.5">
      <c r="A42" s="221">
        <v>30</v>
      </c>
      <c r="B42" s="326" t="s">
        <v>510</v>
      </c>
      <c r="C42" s="324">
        <v>900</v>
      </c>
      <c r="D42" s="316" t="s">
        <v>11</v>
      </c>
      <c r="E42" s="316" t="s">
        <v>101</v>
      </c>
      <c r="F42" s="325" t="s">
        <v>290</v>
      </c>
      <c r="G42" s="325" t="s">
        <v>182</v>
      </c>
      <c r="H42" s="227">
        <f>H43</f>
        <v>689.97</v>
      </c>
      <c r="I42" s="229">
        <f>I43</f>
        <v>689.97</v>
      </c>
      <c r="J42" s="230">
        <f>J43</f>
        <v>689.97</v>
      </c>
    </row>
    <row r="43" spans="1:10" ht="25.5">
      <c r="A43" s="221">
        <v>31</v>
      </c>
      <c r="B43" s="319" t="s">
        <v>223</v>
      </c>
      <c r="C43" s="324">
        <v>900</v>
      </c>
      <c r="D43" s="316" t="s">
        <v>11</v>
      </c>
      <c r="E43" s="316" t="s">
        <v>101</v>
      </c>
      <c r="F43" s="325" t="s">
        <v>290</v>
      </c>
      <c r="G43" s="325" t="s">
        <v>183</v>
      </c>
      <c r="H43" s="227">
        <v>689.97</v>
      </c>
      <c r="I43" s="227">
        <v>689.97</v>
      </c>
      <c r="J43" s="228">
        <v>689.97</v>
      </c>
    </row>
    <row r="44" spans="1:10" ht="12.75">
      <c r="A44" s="221">
        <v>32</v>
      </c>
      <c r="B44" s="326" t="s">
        <v>184</v>
      </c>
      <c r="C44" s="324">
        <v>900</v>
      </c>
      <c r="D44" s="316" t="s">
        <v>11</v>
      </c>
      <c r="E44" s="316" t="s">
        <v>101</v>
      </c>
      <c r="F44" s="325" t="s">
        <v>290</v>
      </c>
      <c r="G44" s="325" t="s">
        <v>185</v>
      </c>
      <c r="H44" s="227">
        <f>H45</f>
        <v>2.242</v>
      </c>
      <c r="I44" s="229">
        <f>I45</f>
        <v>2.242</v>
      </c>
      <c r="J44" s="230">
        <f>J45</f>
        <v>2.242</v>
      </c>
    </row>
    <row r="45" spans="1:10" ht="117.75" customHeight="1">
      <c r="A45" s="221">
        <v>33</v>
      </c>
      <c r="B45" s="323" t="s">
        <v>186</v>
      </c>
      <c r="C45" s="324">
        <v>900</v>
      </c>
      <c r="D45" s="316" t="s">
        <v>11</v>
      </c>
      <c r="E45" s="316" t="s">
        <v>101</v>
      </c>
      <c r="F45" s="325" t="s">
        <v>290</v>
      </c>
      <c r="G45" s="325" t="s">
        <v>187</v>
      </c>
      <c r="H45" s="227">
        <v>2.242</v>
      </c>
      <c r="I45" s="229">
        <v>2.242</v>
      </c>
      <c r="J45" s="230">
        <v>2.242</v>
      </c>
    </row>
    <row r="46" spans="1:10" ht="102">
      <c r="A46" s="221">
        <v>34</v>
      </c>
      <c r="B46" s="323" t="s">
        <v>265</v>
      </c>
      <c r="C46" s="324">
        <v>900</v>
      </c>
      <c r="D46" s="316" t="s">
        <v>11</v>
      </c>
      <c r="E46" s="316" t="s">
        <v>101</v>
      </c>
      <c r="F46" s="325" t="s">
        <v>291</v>
      </c>
      <c r="G46" s="325"/>
      <c r="H46" s="227">
        <f>H51+H56+H61</f>
        <v>1375.548</v>
      </c>
      <c r="I46" s="229">
        <f>I51+I56+I61</f>
        <v>1277.1150000000002</v>
      </c>
      <c r="J46" s="230">
        <f>J51+J56+J61</f>
        <v>1277.1150000000002</v>
      </c>
    </row>
    <row r="47" spans="1:10" ht="51">
      <c r="A47" s="221">
        <v>35</v>
      </c>
      <c r="B47" s="326" t="s">
        <v>180</v>
      </c>
      <c r="C47" s="324">
        <v>900</v>
      </c>
      <c r="D47" s="316" t="s">
        <v>11</v>
      </c>
      <c r="E47" s="316" t="s">
        <v>101</v>
      </c>
      <c r="F47" s="325" t="s">
        <v>291</v>
      </c>
      <c r="G47" s="325" t="s">
        <v>170</v>
      </c>
      <c r="H47" s="227">
        <f>H48</f>
        <v>1303.371</v>
      </c>
      <c r="I47" s="229">
        <f>I48</f>
        <v>1204.938</v>
      </c>
      <c r="J47" s="230">
        <f>J48</f>
        <v>1204.938</v>
      </c>
    </row>
    <row r="48" spans="1:10" ht="25.5">
      <c r="A48" s="221">
        <v>36</v>
      </c>
      <c r="B48" s="319" t="s">
        <v>202</v>
      </c>
      <c r="C48" s="324">
        <v>900</v>
      </c>
      <c r="D48" s="316" t="s">
        <v>11</v>
      </c>
      <c r="E48" s="316" t="s">
        <v>101</v>
      </c>
      <c r="F48" s="325" t="s">
        <v>291</v>
      </c>
      <c r="G48" s="325" t="s">
        <v>122</v>
      </c>
      <c r="H48" s="227">
        <f>H53+H58+H63</f>
        <v>1303.371</v>
      </c>
      <c r="I48" s="229">
        <f>I53+I58+I63</f>
        <v>1204.938</v>
      </c>
      <c r="J48" s="230">
        <f>J53+J58+J63</f>
        <v>1204.938</v>
      </c>
    </row>
    <row r="49" spans="1:10" ht="25.5">
      <c r="A49" s="221">
        <v>37</v>
      </c>
      <c r="B49" s="326" t="s">
        <v>510</v>
      </c>
      <c r="C49" s="324">
        <v>900</v>
      </c>
      <c r="D49" s="316" t="s">
        <v>11</v>
      </c>
      <c r="E49" s="316" t="s">
        <v>101</v>
      </c>
      <c r="F49" s="325" t="s">
        <v>291</v>
      </c>
      <c r="G49" s="325" t="s">
        <v>182</v>
      </c>
      <c r="H49" s="227">
        <f>H50</f>
        <v>72.177</v>
      </c>
      <c r="I49" s="229">
        <f>I50</f>
        <v>72.177</v>
      </c>
      <c r="J49" s="230">
        <f>J50</f>
        <v>72.177</v>
      </c>
    </row>
    <row r="50" spans="1:10" ht="118.5" customHeight="1">
      <c r="A50" s="221">
        <v>38</v>
      </c>
      <c r="B50" s="319" t="s">
        <v>223</v>
      </c>
      <c r="C50" s="324">
        <v>900</v>
      </c>
      <c r="D50" s="316" t="s">
        <v>11</v>
      </c>
      <c r="E50" s="316" t="s">
        <v>101</v>
      </c>
      <c r="F50" s="325" t="s">
        <v>291</v>
      </c>
      <c r="G50" s="325" t="s">
        <v>183</v>
      </c>
      <c r="H50" s="227">
        <f>H55+H60+H65</f>
        <v>72.177</v>
      </c>
      <c r="I50" s="229">
        <f>I55+I60+I65</f>
        <v>72.177</v>
      </c>
      <c r="J50" s="230">
        <f>J55+J60+J65</f>
        <v>72.177</v>
      </c>
    </row>
    <row r="51" spans="1:10" ht="127.5">
      <c r="A51" s="221">
        <v>39</v>
      </c>
      <c r="B51" s="323" t="s">
        <v>635</v>
      </c>
      <c r="C51" s="324">
        <v>900</v>
      </c>
      <c r="D51" s="316" t="s">
        <v>11</v>
      </c>
      <c r="E51" s="316" t="s">
        <v>101</v>
      </c>
      <c r="F51" s="325" t="s">
        <v>292</v>
      </c>
      <c r="G51" s="325"/>
      <c r="H51" s="227">
        <f>H52+H54</f>
        <v>458.516</v>
      </c>
      <c r="I51" s="229">
        <f>I52+I54</f>
        <v>425.70500000000004</v>
      </c>
      <c r="J51" s="230">
        <f>J52+J54</f>
        <v>425.70500000000004</v>
      </c>
    </row>
    <row r="52" spans="1:10" ht="51">
      <c r="A52" s="221">
        <v>40</v>
      </c>
      <c r="B52" s="326" t="s">
        <v>180</v>
      </c>
      <c r="C52" s="324">
        <v>900</v>
      </c>
      <c r="D52" s="316" t="s">
        <v>11</v>
      </c>
      <c r="E52" s="316" t="s">
        <v>101</v>
      </c>
      <c r="F52" s="325" t="s">
        <v>292</v>
      </c>
      <c r="G52" s="325" t="s">
        <v>170</v>
      </c>
      <c r="H52" s="227">
        <f>H53</f>
        <v>434.457</v>
      </c>
      <c r="I52" s="229">
        <f>I53</f>
        <v>401.646</v>
      </c>
      <c r="J52" s="230">
        <f>J53</f>
        <v>401.646</v>
      </c>
    </row>
    <row r="53" spans="1:10" ht="25.5">
      <c r="A53" s="221">
        <v>41</v>
      </c>
      <c r="B53" s="319" t="s">
        <v>202</v>
      </c>
      <c r="C53" s="324">
        <v>900</v>
      </c>
      <c r="D53" s="316" t="s">
        <v>11</v>
      </c>
      <c r="E53" s="316" t="s">
        <v>101</v>
      </c>
      <c r="F53" s="325" t="s">
        <v>292</v>
      </c>
      <c r="G53" s="325" t="s">
        <v>122</v>
      </c>
      <c r="H53" s="227">
        <f>401.646+32.811</f>
        <v>434.457</v>
      </c>
      <c r="I53" s="227">
        <v>401.646</v>
      </c>
      <c r="J53" s="228">
        <v>401.646</v>
      </c>
    </row>
    <row r="54" spans="1:10" ht="25.5">
      <c r="A54" s="221">
        <v>42</v>
      </c>
      <c r="B54" s="326" t="s">
        <v>510</v>
      </c>
      <c r="C54" s="324">
        <v>900</v>
      </c>
      <c r="D54" s="316" t="s">
        <v>11</v>
      </c>
      <c r="E54" s="316" t="s">
        <v>101</v>
      </c>
      <c r="F54" s="325" t="s">
        <v>292</v>
      </c>
      <c r="G54" s="325" t="s">
        <v>182</v>
      </c>
      <c r="H54" s="227">
        <f>H55</f>
        <v>24.059</v>
      </c>
      <c r="I54" s="229">
        <f>I55</f>
        <v>24.059</v>
      </c>
      <c r="J54" s="230">
        <f>J55</f>
        <v>24.059</v>
      </c>
    </row>
    <row r="55" spans="1:10" ht="25.5">
      <c r="A55" s="221">
        <v>43</v>
      </c>
      <c r="B55" s="319" t="s">
        <v>223</v>
      </c>
      <c r="C55" s="324">
        <v>900</v>
      </c>
      <c r="D55" s="316" t="s">
        <v>11</v>
      </c>
      <c r="E55" s="316" t="s">
        <v>101</v>
      </c>
      <c r="F55" s="325" t="s">
        <v>292</v>
      </c>
      <c r="G55" s="325" t="s">
        <v>183</v>
      </c>
      <c r="H55" s="227">
        <v>24.059</v>
      </c>
      <c r="I55" s="227">
        <v>24.059</v>
      </c>
      <c r="J55" s="228">
        <v>24.059</v>
      </c>
    </row>
    <row r="56" spans="1:10" ht="127.5">
      <c r="A56" s="221">
        <v>44</v>
      </c>
      <c r="B56" s="323" t="s">
        <v>266</v>
      </c>
      <c r="C56" s="324">
        <v>900</v>
      </c>
      <c r="D56" s="316" t="s">
        <v>11</v>
      </c>
      <c r="E56" s="316" t="s">
        <v>101</v>
      </c>
      <c r="F56" s="325" t="s">
        <v>293</v>
      </c>
      <c r="G56" s="325"/>
      <c r="H56" s="227">
        <f>H57+H59</f>
        <v>458.516</v>
      </c>
      <c r="I56" s="229">
        <f>I57+I59</f>
        <v>425.70500000000004</v>
      </c>
      <c r="J56" s="230">
        <f>J57+J59</f>
        <v>425.70500000000004</v>
      </c>
    </row>
    <row r="57" spans="1:10" ht="51">
      <c r="A57" s="221">
        <v>45</v>
      </c>
      <c r="B57" s="326" t="s">
        <v>180</v>
      </c>
      <c r="C57" s="324">
        <v>900</v>
      </c>
      <c r="D57" s="316" t="s">
        <v>11</v>
      </c>
      <c r="E57" s="316" t="s">
        <v>101</v>
      </c>
      <c r="F57" s="325" t="s">
        <v>293</v>
      </c>
      <c r="G57" s="325" t="s">
        <v>170</v>
      </c>
      <c r="H57" s="227">
        <f>H58</f>
        <v>434.457</v>
      </c>
      <c r="I57" s="229">
        <f>I58</f>
        <v>401.646</v>
      </c>
      <c r="J57" s="230">
        <f>J58</f>
        <v>401.646</v>
      </c>
    </row>
    <row r="58" spans="1:10" ht="25.5">
      <c r="A58" s="221">
        <v>46</v>
      </c>
      <c r="B58" s="319" t="s">
        <v>202</v>
      </c>
      <c r="C58" s="324">
        <v>900</v>
      </c>
      <c r="D58" s="316" t="s">
        <v>11</v>
      </c>
      <c r="E58" s="316" t="s">
        <v>101</v>
      </c>
      <c r="F58" s="325" t="s">
        <v>293</v>
      </c>
      <c r="G58" s="325" t="s">
        <v>122</v>
      </c>
      <c r="H58" s="227">
        <f>401.646+32.811</f>
        <v>434.457</v>
      </c>
      <c r="I58" s="227">
        <v>401.646</v>
      </c>
      <c r="J58" s="228">
        <v>401.646</v>
      </c>
    </row>
    <row r="59" spans="1:11" ht="25.5">
      <c r="A59" s="221">
        <v>47</v>
      </c>
      <c r="B59" s="326" t="s">
        <v>510</v>
      </c>
      <c r="C59" s="324">
        <v>900</v>
      </c>
      <c r="D59" s="316" t="s">
        <v>11</v>
      </c>
      <c r="E59" s="316" t="s">
        <v>101</v>
      </c>
      <c r="F59" s="325" t="s">
        <v>293</v>
      </c>
      <c r="G59" s="325" t="s">
        <v>182</v>
      </c>
      <c r="H59" s="227">
        <f>H60</f>
        <v>24.059</v>
      </c>
      <c r="I59" s="229">
        <f>I60</f>
        <v>24.059</v>
      </c>
      <c r="J59" s="230">
        <f>J60</f>
        <v>24.059</v>
      </c>
      <c r="K59" s="371"/>
    </row>
    <row r="60" spans="1:10" ht="25.5">
      <c r="A60" s="221">
        <v>48</v>
      </c>
      <c r="B60" s="319" t="s">
        <v>223</v>
      </c>
      <c r="C60" s="324">
        <v>900</v>
      </c>
      <c r="D60" s="316" t="s">
        <v>11</v>
      </c>
      <c r="E60" s="316" t="s">
        <v>101</v>
      </c>
      <c r="F60" s="325" t="s">
        <v>293</v>
      </c>
      <c r="G60" s="325" t="s">
        <v>183</v>
      </c>
      <c r="H60" s="227">
        <v>24.059</v>
      </c>
      <c r="I60" s="227">
        <v>24.059</v>
      </c>
      <c r="J60" s="228">
        <v>24.059</v>
      </c>
    </row>
    <row r="61" spans="1:10" ht="127.5">
      <c r="A61" s="221">
        <v>49</v>
      </c>
      <c r="B61" s="323" t="s">
        <v>636</v>
      </c>
      <c r="C61" s="324">
        <v>900</v>
      </c>
      <c r="D61" s="316" t="s">
        <v>11</v>
      </c>
      <c r="E61" s="316" t="s">
        <v>101</v>
      </c>
      <c r="F61" s="325" t="s">
        <v>512</v>
      </c>
      <c r="G61" s="325"/>
      <c r="H61" s="227">
        <f>H62+H64</f>
        <v>458.516</v>
      </c>
      <c r="I61" s="229">
        <f>I62+I64</f>
        <v>425.70500000000004</v>
      </c>
      <c r="J61" s="230">
        <f>J62+J64</f>
        <v>425.70500000000004</v>
      </c>
    </row>
    <row r="62" spans="1:10" ht="51">
      <c r="A62" s="221">
        <v>50</v>
      </c>
      <c r="B62" s="326" t="s">
        <v>180</v>
      </c>
      <c r="C62" s="324">
        <v>900</v>
      </c>
      <c r="D62" s="316" t="s">
        <v>11</v>
      </c>
      <c r="E62" s="316" t="s">
        <v>101</v>
      </c>
      <c r="F62" s="325" t="s">
        <v>512</v>
      </c>
      <c r="G62" s="325" t="s">
        <v>170</v>
      </c>
      <c r="H62" s="227">
        <f>H63</f>
        <v>434.457</v>
      </c>
      <c r="I62" s="229">
        <f>I63</f>
        <v>401.646</v>
      </c>
      <c r="J62" s="230">
        <f>J63</f>
        <v>401.646</v>
      </c>
    </row>
    <row r="63" spans="1:10" ht="25.5">
      <c r="A63" s="221">
        <v>51</v>
      </c>
      <c r="B63" s="319" t="s">
        <v>202</v>
      </c>
      <c r="C63" s="324">
        <v>900</v>
      </c>
      <c r="D63" s="316" t="s">
        <v>11</v>
      </c>
      <c r="E63" s="316" t="s">
        <v>101</v>
      </c>
      <c r="F63" s="325" t="s">
        <v>512</v>
      </c>
      <c r="G63" s="325" t="s">
        <v>122</v>
      </c>
      <c r="H63" s="227">
        <f>401.646+32.811</f>
        <v>434.457</v>
      </c>
      <c r="I63" s="227">
        <v>401.646</v>
      </c>
      <c r="J63" s="228">
        <v>401.646</v>
      </c>
    </row>
    <row r="64" spans="1:10" ht="25.5">
      <c r="A64" s="221">
        <v>52</v>
      </c>
      <c r="B64" s="326" t="s">
        <v>510</v>
      </c>
      <c r="C64" s="324">
        <v>900</v>
      </c>
      <c r="D64" s="316" t="s">
        <v>11</v>
      </c>
      <c r="E64" s="316" t="s">
        <v>101</v>
      </c>
      <c r="F64" s="325" t="s">
        <v>512</v>
      </c>
      <c r="G64" s="325" t="s">
        <v>182</v>
      </c>
      <c r="H64" s="227">
        <f>H65</f>
        <v>24.059</v>
      </c>
      <c r="I64" s="229">
        <f>I65</f>
        <v>24.059</v>
      </c>
      <c r="J64" s="230">
        <f>J65</f>
        <v>24.059</v>
      </c>
    </row>
    <row r="65" spans="1:10" ht="25.5">
      <c r="A65" s="221">
        <v>53</v>
      </c>
      <c r="B65" s="319" t="s">
        <v>223</v>
      </c>
      <c r="C65" s="324">
        <v>900</v>
      </c>
      <c r="D65" s="316" t="s">
        <v>11</v>
      </c>
      <c r="E65" s="316" t="s">
        <v>101</v>
      </c>
      <c r="F65" s="325" t="s">
        <v>512</v>
      </c>
      <c r="G65" s="325" t="s">
        <v>183</v>
      </c>
      <c r="H65" s="227">
        <v>24.059</v>
      </c>
      <c r="I65" s="227">
        <v>24.059</v>
      </c>
      <c r="J65" s="228">
        <v>24.059</v>
      </c>
    </row>
    <row r="66" spans="1:10" ht="12.75">
      <c r="A66" s="221">
        <v>54</v>
      </c>
      <c r="B66" s="323" t="s">
        <v>61</v>
      </c>
      <c r="C66" s="324">
        <v>900</v>
      </c>
      <c r="D66" s="316" t="s">
        <v>11</v>
      </c>
      <c r="E66" s="325" t="s">
        <v>35</v>
      </c>
      <c r="F66" s="325"/>
      <c r="G66" s="325"/>
      <c r="H66" s="227">
        <f>H68</f>
        <v>1000</v>
      </c>
      <c r="I66" s="229">
        <f>I68</f>
        <v>300</v>
      </c>
      <c r="J66" s="230">
        <f>J68</f>
        <v>300</v>
      </c>
    </row>
    <row r="67" spans="1:10" ht="12.75">
      <c r="A67" s="221">
        <v>55</v>
      </c>
      <c r="B67" s="319" t="s">
        <v>178</v>
      </c>
      <c r="C67" s="324">
        <v>900</v>
      </c>
      <c r="D67" s="316" t="s">
        <v>11</v>
      </c>
      <c r="E67" s="325" t="s">
        <v>35</v>
      </c>
      <c r="F67" s="325" t="s">
        <v>319</v>
      </c>
      <c r="G67" s="325"/>
      <c r="H67" s="227">
        <f aca="true" t="shared" si="2" ref="H67:J70">H68</f>
        <v>1000</v>
      </c>
      <c r="I67" s="229">
        <f t="shared" si="2"/>
        <v>300</v>
      </c>
      <c r="J67" s="230">
        <f t="shared" si="2"/>
        <v>300</v>
      </c>
    </row>
    <row r="68" spans="1:10" ht="12.75">
      <c r="A68" s="221">
        <v>56</v>
      </c>
      <c r="B68" s="319" t="s">
        <v>421</v>
      </c>
      <c r="C68" s="324">
        <v>900</v>
      </c>
      <c r="D68" s="316" t="s">
        <v>11</v>
      </c>
      <c r="E68" s="325" t="s">
        <v>35</v>
      </c>
      <c r="F68" s="325" t="s">
        <v>422</v>
      </c>
      <c r="G68" s="325"/>
      <c r="H68" s="227">
        <f>H69</f>
        <v>1000</v>
      </c>
      <c r="I68" s="229">
        <f>I69</f>
        <v>300</v>
      </c>
      <c r="J68" s="230">
        <f>J69</f>
        <v>300</v>
      </c>
    </row>
    <row r="69" spans="1:10" ht="105" customHeight="1">
      <c r="A69" s="221">
        <v>57</v>
      </c>
      <c r="B69" s="323" t="s">
        <v>489</v>
      </c>
      <c r="C69" s="324">
        <v>900</v>
      </c>
      <c r="D69" s="316" t="s">
        <v>11</v>
      </c>
      <c r="E69" s="325" t="s">
        <v>35</v>
      </c>
      <c r="F69" s="325" t="s">
        <v>486</v>
      </c>
      <c r="G69" s="325"/>
      <c r="H69" s="227">
        <f t="shared" si="2"/>
        <v>1000</v>
      </c>
      <c r="I69" s="229">
        <f t="shared" si="2"/>
        <v>300</v>
      </c>
      <c r="J69" s="230">
        <f t="shared" si="2"/>
        <v>300</v>
      </c>
    </row>
    <row r="70" spans="1:10" ht="12.75">
      <c r="A70" s="221">
        <v>58</v>
      </c>
      <c r="B70" s="326" t="s">
        <v>184</v>
      </c>
      <c r="C70" s="324">
        <v>900</v>
      </c>
      <c r="D70" s="316" t="s">
        <v>11</v>
      </c>
      <c r="E70" s="325" t="s">
        <v>35</v>
      </c>
      <c r="F70" s="325" t="s">
        <v>486</v>
      </c>
      <c r="G70" s="325" t="s">
        <v>185</v>
      </c>
      <c r="H70" s="227">
        <f t="shared" si="2"/>
        <v>1000</v>
      </c>
      <c r="I70" s="229">
        <f t="shared" si="2"/>
        <v>300</v>
      </c>
      <c r="J70" s="230">
        <f t="shared" si="2"/>
        <v>300</v>
      </c>
    </row>
    <row r="71" spans="1:10" ht="12.75">
      <c r="A71" s="221">
        <v>59</v>
      </c>
      <c r="B71" s="323" t="s">
        <v>188</v>
      </c>
      <c r="C71" s="324">
        <v>900</v>
      </c>
      <c r="D71" s="316" t="s">
        <v>11</v>
      </c>
      <c r="E71" s="325" t="s">
        <v>35</v>
      </c>
      <c r="F71" s="325" t="s">
        <v>486</v>
      </c>
      <c r="G71" s="325" t="s">
        <v>189</v>
      </c>
      <c r="H71" s="227">
        <f>300+700</f>
        <v>1000</v>
      </c>
      <c r="I71" s="229">
        <v>300</v>
      </c>
      <c r="J71" s="230">
        <v>300</v>
      </c>
    </row>
    <row r="72" spans="1:10" ht="12.75">
      <c r="A72" s="221">
        <v>60</v>
      </c>
      <c r="B72" s="326" t="s">
        <v>26</v>
      </c>
      <c r="C72" s="324">
        <v>900</v>
      </c>
      <c r="D72" s="316" t="s">
        <v>11</v>
      </c>
      <c r="E72" s="325" t="s">
        <v>65</v>
      </c>
      <c r="F72" s="325"/>
      <c r="G72" s="325"/>
      <c r="H72" s="227">
        <f>H74</f>
        <v>162.2</v>
      </c>
      <c r="I72" s="227">
        <f>I74</f>
        <v>143.1</v>
      </c>
      <c r="J72" s="228">
        <f>J74</f>
        <v>143.1</v>
      </c>
    </row>
    <row r="73" spans="1:10" ht="25.5">
      <c r="A73" s="221">
        <v>61</v>
      </c>
      <c r="B73" s="323" t="s">
        <v>281</v>
      </c>
      <c r="C73" s="324">
        <v>900</v>
      </c>
      <c r="D73" s="316" t="s">
        <v>11</v>
      </c>
      <c r="E73" s="325" t="s">
        <v>65</v>
      </c>
      <c r="F73" s="325" t="s">
        <v>288</v>
      </c>
      <c r="G73" s="325"/>
      <c r="H73" s="227">
        <f>H74</f>
        <v>162.2</v>
      </c>
      <c r="I73" s="229">
        <f aca="true" t="shared" si="3" ref="I73:J76">I74</f>
        <v>143.1</v>
      </c>
      <c r="J73" s="230">
        <f t="shared" si="3"/>
        <v>143.1</v>
      </c>
    </row>
    <row r="74" spans="1:10" ht="51">
      <c r="A74" s="221">
        <v>62</v>
      </c>
      <c r="B74" s="323" t="s">
        <v>833</v>
      </c>
      <c r="C74" s="324">
        <v>900</v>
      </c>
      <c r="D74" s="316" t="s">
        <v>11</v>
      </c>
      <c r="E74" s="325" t="s">
        <v>65</v>
      </c>
      <c r="F74" s="325" t="s">
        <v>294</v>
      </c>
      <c r="G74" s="325"/>
      <c r="H74" s="227">
        <f>H75</f>
        <v>162.2</v>
      </c>
      <c r="I74" s="229">
        <f t="shared" si="3"/>
        <v>143.1</v>
      </c>
      <c r="J74" s="230">
        <f t="shared" si="3"/>
        <v>143.1</v>
      </c>
    </row>
    <row r="75" spans="1:10" ht="114.75">
      <c r="A75" s="221">
        <v>63</v>
      </c>
      <c r="B75" s="323" t="s">
        <v>762</v>
      </c>
      <c r="C75" s="324">
        <v>900</v>
      </c>
      <c r="D75" s="316" t="s">
        <v>11</v>
      </c>
      <c r="E75" s="325" t="s">
        <v>65</v>
      </c>
      <c r="F75" s="325" t="s">
        <v>295</v>
      </c>
      <c r="G75" s="325"/>
      <c r="H75" s="227">
        <f>H76</f>
        <v>162.2</v>
      </c>
      <c r="I75" s="229">
        <f t="shared" si="3"/>
        <v>143.1</v>
      </c>
      <c r="J75" s="230">
        <f t="shared" si="3"/>
        <v>143.1</v>
      </c>
    </row>
    <row r="76" spans="1:10" ht="80.25" customHeight="1">
      <c r="A76" s="221">
        <v>64</v>
      </c>
      <c r="B76" s="326" t="s">
        <v>191</v>
      </c>
      <c r="C76" s="324">
        <v>900</v>
      </c>
      <c r="D76" s="316" t="s">
        <v>11</v>
      </c>
      <c r="E76" s="325" t="s">
        <v>65</v>
      </c>
      <c r="F76" s="325" t="s">
        <v>295</v>
      </c>
      <c r="G76" s="325" t="s">
        <v>86</v>
      </c>
      <c r="H76" s="227">
        <f>H77</f>
        <v>162.2</v>
      </c>
      <c r="I76" s="229">
        <f t="shared" si="3"/>
        <v>143.1</v>
      </c>
      <c r="J76" s="230">
        <f t="shared" si="3"/>
        <v>143.1</v>
      </c>
    </row>
    <row r="77" spans="1:10" ht="12.75">
      <c r="A77" s="221">
        <v>65</v>
      </c>
      <c r="B77" s="323" t="s">
        <v>296</v>
      </c>
      <c r="C77" s="324">
        <v>900</v>
      </c>
      <c r="D77" s="316" t="s">
        <v>11</v>
      </c>
      <c r="E77" s="325" t="s">
        <v>65</v>
      </c>
      <c r="F77" s="325" t="s">
        <v>295</v>
      </c>
      <c r="G77" s="325" t="s">
        <v>301</v>
      </c>
      <c r="H77" s="227">
        <v>162.2</v>
      </c>
      <c r="I77" s="227">
        <v>143.1</v>
      </c>
      <c r="J77" s="228">
        <v>143.1</v>
      </c>
    </row>
    <row r="78" spans="1:10" ht="12.75">
      <c r="A78" s="221">
        <v>66</v>
      </c>
      <c r="B78" s="323" t="s">
        <v>66</v>
      </c>
      <c r="C78" s="324">
        <v>900</v>
      </c>
      <c r="D78" s="327" t="s">
        <v>144</v>
      </c>
      <c r="E78" s="325" t="s">
        <v>8</v>
      </c>
      <c r="F78" s="325"/>
      <c r="G78" s="325"/>
      <c r="H78" s="227">
        <f>H79</f>
        <v>4495.2</v>
      </c>
      <c r="I78" s="229">
        <f>I79</f>
        <v>4943.5</v>
      </c>
      <c r="J78" s="230">
        <f>J79</f>
        <v>5399.3</v>
      </c>
    </row>
    <row r="79" spans="1:10" ht="12.75">
      <c r="A79" s="221">
        <v>67</v>
      </c>
      <c r="B79" s="326" t="s">
        <v>54</v>
      </c>
      <c r="C79" s="324">
        <v>900</v>
      </c>
      <c r="D79" s="327" t="s">
        <v>144</v>
      </c>
      <c r="E79" s="325" t="s">
        <v>103</v>
      </c>
      <c r="F79" s="325"/>
      <c r="G79" s="325"/>
      <c r="H79" s="227">
        <f>H82</f>
        <v>4495.2</v>
      </c>
      <c r="I79" s="229">
        <f>I82</f>
        <v>4943.5</v>
      </c>
      <c r="J79" s="230">
        <f>J82</f>
        <v>5399.3</v>
      </c>
    </row>
    <row r="80" spans="1:10" ht="25.5">
      <c r="A80" s="221">
        <v>68</v>
      </c>
      <c r="B80" s="323" t="s">
        <v>281</v>
      </c>
      <c r="C80" s="324">
        <v>900</v>
      </c>
      <c r="D80" s="325" t="s">
        <v>144</v>
      </c>
      <c r="E80" s="316" t="s">
        <v>103</v>
      </c>
      <c r="F80" s="325" t="s">
        <v>288</v>
      </c>
      <c r="G80" s="325"/>
      <c r="H80" s="227">
        <f>H81</f>
        <v>4495.2</v>
      </c>
      <c r="I80" s="229">
        <f aca="true" t="shared" si="4" ref="I80:J83">I81</f>
        <v>4943.5</v>
      </c>
      <c r="J80" s="230">
        <f t="shared" si="4"/>
        <v>5399.3</v>
      </c>
    </row>
    <row r="81" spans="1:10" ht="51">
      <c r="A81" s="221">
        <v>69</v>
      </c>
      <c r="B81" s="323" t="s">
        <v>833</v>
      </c>
      <c r="C81" s="324">
        <v>900</v>
      </c>
      <c r="D81" s="325" t="s">
        <v>144</v>
      </c>
      <c r="E81" s="316" t="s">
        <v>103</v>
      </c>
      <c r="F81" s="325" t="s">
        <v>294</v>
      </c>
      <c r="G81" s="325"/>
      <c r="H81" s="227">
        <f>H82</f>
        <v>4495.2</v>
      </c>
      <c r="I81" s="229">
        <f t="shared" si="4"/>
        <v>4943.5</v>
      </c>
      <c r="J81" s="230">
        <f t="shared" si="4"/>
        <v>5399.3</v>
      </c>
    </row>
    <row r="82" spans="1:10" ht="89.25">
      <c r="A82" s="221">
        <v>70</v>
      </c>
      <c r="B82" s="323" t="s">
        <v>707</v>
      </c>
      <c r="C82" s="324">
        <v>900</v>
      </c>
      <c r="D82" s="325" t="s">
        <v>144</v>
      </c>
      <c r="E82" s="316" t="s">
        <v>103</v>
      </c>
      <c r="F82" s="325" t="s">
        <v>297</v>
      </c>
      <c r="G82" s="325"/>
      <c r="H82" s="227">
        <f>H83</f>
        <v>4495.2</v>
      </c>
      <c r="I82" s="229">
        <f t="shared" si="4"/>
        <v>4943.5</v>
      </c>
      <c r="J82" s="230">
        <f t="shared" si="4"/>
        <v>5399.3</v>
      </c>
    </row>
    <row r="83" spans="1:10" ht="12.75">
      <c r="A83" s="221">
        <v>71</v>
      </c>
      <c r="B83" s="326" t="s">
        <v>191</v>
      </c>
      <c r="C83" s="324">
        <v>900</v>
      </c>
      <c r="D83" s="325" t="s">
        <v>144</v>
      </c>
      <c r="E83" s="316" t="s">
        <v>103</v>
      </c>
      <c r="F83" s="325" t="s">
        <v>297</v>
      </c>
      <c r="G83" s="325" t="s">
        <v>86</v>
      </c>
      <c r="H83" s="227">
        <f>H84</f>
        <v>4495.2</v>
      </c>
      <c r="I83" s="229">
        <f t="shared" si="4"/>
        <v>4943.5</v>
      </c>
      <c r="J83" s="230">
        <f t="shared" si="4"/>
        <v>5399.3</v>
      </c>
    </row>
    <row r="84" spans="1:10" ht="12.75">
      <c r="A84" s="221">
        <v>72</v>
      </c>
      <c r="B84" s="323" t="s">
        <v>296</v>
      </c>
      <c r="C84" s="324">
        <v>900</v>
      </c>
      <c r="D84" s="325" t="s">
        <v>144</v>
      </c>
      <c r="E84" s="316" t="s">
        <v>103</v>
      </c>
      <c r="F84" s="325" t="s">
        <v>297</v>
      </c>
      <c r="G84" s="325" t="s">
        <v>301</v>
      </c>
      <c r="H84" s="231">
        <v>4495.2</v>
      </c>
      <c r="I84" s="232">
        <v>4943.5</v>
      </c>
      <c r="J84" s="233">
        <v>5399.3</v>
      </c>
    </row>
    <row r="85" spans="1:10" ht="12.75">
      <c r="A85" s="221">
        <v>73</v>
      </c>
      <c r="B85" s="323" t="s">
        <v>64</v>
      </c>
      <c r="C85" s="324">
        <v>900</v>
      </c>
      <c r="D85" s="325" t="s">
        <v>110</v>
      </c>
      <c r="E85" s="316" t="s">
        <v>8</v>
      </c>
      <c r="F85" s="325"/>
      <c r="G85" s="325"/>
      <c r="H85" s="231">
        <f aca="true" t="shared" si="5" ref="H85:H90">H86</f>
        <v>984.9</v>
      </c>
      <c r="I85" s="232">
        <v>0</v>
      </c>
      <c r="J85" s="233">
        <v>0</v>
      </c>
    </row>
    <row r="86" spans="1:10" ht="12.75">
      <c r="A86" s="221">
        <v>74</v>
      </c>
      <c r="B86" s="323" t="s">
        <v>119</v>
      </c>
      <c r="C86" s="324">
        <v>900</v>
      </c>
      <c r="D86" s="325" t="s">
        <v>110</v>
      </c>
      <c r="E86" s="316" t="s">
        <v>106</v>
      </c>
      <c r="F86" s="325"/>
      <c r="G86" s="325"/>
      <c r="H86" s="231">
        <f t="shared" si="5"/>
        <v>984.9</v>
      </c>
      <c r="I86" s="232">
        <v>0</v>
      </c>
      <c r="J86" s="233">
        <v>0</v>
      </c>
    </row>
    <row r="87" spans="1:10" ht="25.5">
      <c r="A87" s="221">
        <v>75</v>
      </c>
      <c r="B87" s="323" t="s">
        <v>281</v>
      </c>
      <c r="C87" s="324">
        <v>900</v>
      </c>
      <c r="D87" s="325" t="s">
        <v>110</v>
      </c>
      <c r="E87" s="316" t="s">
        <v>106</v>
      </c>
      <c r="F87" s="325" t="s">
        <v>288</v>
      </c>
      <c r="G87" s="325"/>
      <c r="H87" s="231">
        <f t="shared" si="5"/>
        <v>984.9</v>
      </c>
      <c r="I87" s="232">
        <v>0</v>
      </c>
      <c r="J87" s="233">
        <v>0</v>
      </c>
    </row>
    <row r="88" spans="1:10" ht="51">
      <c r="A88" s="221">
        <v>76</v>
      </c>
      <c r="B88" s="323" t="s">
        <v>833</v>
      </c>
      <c r="C88" s="324">
        <v>900</v>
      </c>
      <c r="D88" s="325" t="s">
        <v>110</v>
      </c>
      <c r="E88" s="316" t="s">
        <v>106</v>
      </c>
      <c r="F88" s="325" t="s">
        <v>294</v>
      </c>
      <c r="G88" s="325"/>
      <c r="H88" s="231">
        <f t="shared" si="5"/>
        <v>984.9</v>
      </c>
      <c r="I88" s="232">
        <v>0</v>
      </c>
      <c r="J88" s="233">
        <v>0</v>
      </c>
    </row>
    <row r="89" spans="1:10" ht="114.75">
      <c r="A89" s="221">
        <v>77</v>
      </c>
      <c r="B89" s="323" t="s">
        <v>967</v>
      </c>
      <c r="C89" s="324">
        <v>900</v>
      </c>
      <c r="D89" s="325" t="s">
        <v>110</v>
      </c>
      <c r="E89" s="316" t="s">
        <v>106</v>
      </c>
      <c r="F89" s="325" t="s">
        <v>929</v>
      </c>
      <c r="G89" s="325"/>
      <c r="H89" s="231">
        <f t="shared" si="5"/>
        <v>984.9</v>
      </c>
      <c r="I89" s="232">
        <v>0</v>
      </c>
      <c r="J89" s="233">
        <v>0</v>
      </c>
    </row>
    <row r="90" spans="1:10" ht="12.75">
      <c r="A90" s="221">
        <v>78</v>
      </c>
      <c r="B90" s="323" t="s">
        <v>191</v>
      </c>
      <c r="C90" s="324">
        <v>900</v>
      </c>
      <c r="D90" s="325" t="s">
        <v>110</v>
      </c>
      <c r="E90" s="316" t="s">
        <v>106</v>
      </c>
      <c r="F90" s="325" t="s">
        <v>929</v>
      </c>
      <c r="G90" s="325" t="s">
        <v>930</v>
      </c>
      <c r="H90" s="231">
        <f t="shared" si="5"/>
        <v>984.9</v>
      </c>
      <c r="I90" s="232">
        <v>0</v>
      </c>
      <c r="J90" s="233">
        <v>0</v>
      </c>
    </row>
    <row r="91" spans="1:10" ht="12.75">
      <c r="A91" s="221">
        <v>79</v>
      </c>
      <c r="B91" s="323" t="s">
        <v>100</v>
      </c>
      <c r="C91" s="324">
        <v>900</v>
      </c>
      <c r="D91" s="325" t="s">
        <v>110</v>
      </c>
      <c r="E91" s="316" t="s">
        <v>106</v>
      </c>
      <c r="F91" s="325" t="s">
        <v>929</v>
      </c>
      <c r="G91" s="325" t="s">
        <v>194</v>
      </c>
      <c r="H91" s="231">
        <v>984.9</v>
      </c>
      <c r="I91" s="232">
        <v>0</v>
      </c>
      <c r="J91" s="233">
        <v>0</v>
      </c>
    </row>
    <row r="92" spans="1:10" ht="12.75">
      <c r="A92" s="221">
        <v>80</v>
      </c>
      <c r="B92" s="323" t="s">
        <v>95</v>
      </c>
      <c r="C92" s="324">
        <v>900</v>
      </c>
      <c r="D92" s="325" t="s">
        <v>148</v>
      </c>
      <c r="E92" s="316" t="s">
        <v>8</v>
      </c>
      <c r="F92" s="325"/>
      <c r="G92" s="329"/>
      <c r="H92" s="231">
        <f>H93</f>
        <v>1609.65</v>
      </c>
      <c r="I92" s="232">
        <f>I93</f>
        <v>0</v>
      </c>
      <c r="J92" s="233">
        <f>J93</f>
        <v>0</v>
      </c>
    </row>
    <row r="93" spans="1:10" ht="12.75">
      <c r="A93" s="221">
        <v>81</v>
      </c>
      <c r="B93" s="323" t="s">
        <v>600</v>
      </c>
      <c r="C93" s="324">
        <v>900</v>
      </c>
      <c r="D93" s="325" t="s">
        <v>148</v>
      </c>
      <c r="E93" s="316" t="s">
        <v>103</v>
      </c>
      <c r="F93" s="325"/>
      <c r="G93" s="329"/>
      <c r="H93" s="232">
        <f>H94</f>
        <v>1609.65</v>
      </c>
      <c r="I93" s="232">
        <f aca="true" t="shared" si="6" ref="H93:J97">I94</f>
        <v>0</v>
      </c>
      <c r="J93" s="233">
        <f t="shared" si="6"/>
        <v>0</v>
      </c>
    </row>
    <row r="94" spans="1:10" ht="25.5">
      <c r="A94" s="221">
        <v>82</v>
      </c>
      <c r="B94" s="323" t="s">
        <v>281</v>
      </c>
      <c r="C94" s="324">
        <v>900</v>
      </c>
      <c r="D94" s="325" t="s">
        <v>148</v>
      </c>
      <c r="E94" s="316" t="s">
        <v>103</v>
      </c>
      <c r="F94" s="325" t="s">
        <v>288</v>
      </c>
      <c r="G94" s="329"/>
      <c r="H94" s="231">
        <f>H95</f>
        <v>1609.65</v>
      </c>
      <c r="I94" s="231">
        <f t="shared" si="6"/>
        <v>0</v>
      </c>
      <c r="J94" s="234">
        <f t="shared" si="6"/>
        <v>0</v>
      </c>
    </row>
    <row r="95" spans="1:10" ht="51">
      <c r="A95" s="221">
        <v>83</v>
      </c>
      <c r="B95" s="323" t="s">
        <v>833</v>
      </c>
      <c r="C95" s="324">
        <v>900</v>
      </c>
      <c r="D95" s="325" t="s">
        <v>148</v>
      </c>
      <c r="E95" s="316" t="s">
        <v>103</v>
      </c>
      <c r="F95" s="325" t="s">
        <v>294</v>
      </c>
      <c r="G95" s="325"/>
      <c r="H95" s="231">
        <f>H96</f>
        <v>1609.65</v>
      </c>
      <c r="I95" s="231">
        <f t="shared" si="6"/>
        <v>0</v>
      </c>
      <c r="J95" s="234">
        <f t="shared" si="6"/>
        <v>0</v>
      </c>
    </row>
    <row r="96" spans="1:10" ht="89.25">
      <c r="A96" s="221">
        <v>84</v>
      </c>
      <c r="B96" s="323" t="s">
        <v>654</v>
      </c>
      <c r="C96" s="324">
        <v>900</v>
      </c>
      <c r="D96" s="325" t="s">
        <v>148</v>
      </c>
      <c r="E96" s="316" t="s">
        <v>103</v>
      </c>
      <c r="F96" s="330" t="s">
        <v>655</v>
      </c>
      <c r="G96" s="325"/>
      <c r="H96" s="231">
        <f t="shared" si="6"/>
        <v>1609.65</v>
      </c>
      <c r="I96" s="232">
        <f t="shared" si="6"/>
        <v>0</v>
      </c>
      <c r="J96" s="233">
        <f t="shared" si="6"/>
        <v>0</v>
      </c>
    </row>
    <row r="97" spans="1:10" ht="12.75">
      <c r="A97" s="221">
        <v>85</v>
      </c>
      <c r="B97" s="323" t="s">
        <v>191</v>
      </c>
      <c r="C97" s="324">
        <v>900</v>
      </c>
      <c r="D97" s="325" t="s">
        <v>148</v>
      </c>
      <c r="E97" s="316" t="s">
        <v>103</v>
      </c>
      <c r="F97" s="330" t="s">
        <v>655</v>
      </c>
      <c r="G97" s="325" t="s">
        <v>86</v>
      </c>
      <c r="H97" s="231">
        <f t="shared" si="6"/>
        <v>1609.65</v>
      </c>
      <c r="I97" s="232">
        <f t="shared" si="6"/>
        <v>0</v>
      </c>
      <c r="J97" s="233">
        <f t="shared" si="6"/>
        <v>0</v>
      </c>
    </row>
    <row r="98" spans="1:10" ht="12.75">
      <c r="A98" s="221">
        <v>86</v>
      </c>
      <c r="B98" s="323" t="s">
        <v>100</v>
      </c>
      <c r="C98" s="324">
        <v>900</v>
      </c>
      <c r="D98" s="325" t="s">
        <v>148</v>
      </c>
      <c r="E98" s="316" t="s">
        <v>103</v>
      </c>
      <c r="F98" s="330" t="s">
        <v>655</v>
      </c>
      <c r="G98" s="325" t="s">
        <v>194</v>
      </c>
      <c r="H98" s="231">
        <v>1609.65</v>
      </c>
      <c r="I98" s="232">
        <v>0</v>
      </c>
      <c r="J98" s="233">
        <v>0</v>
      </c>
    </row>
    <row r="99" spans="1:10" ht="12.75">
      <c r="A99" s="221">
        <v>87</v>
      </c>
      <c r="B99" s="314" t="s">
        <v>603</v>
      </c>
      <c r="C99" s="324">
        <v>900</v>
      </c>
      <c r="D99" s="325" t="s">
        <v>101</v>
      </c>
      <c r="E99" s="316" t="s">
        <v>8</v>
      </c>
      <c r="F99" s="330"/>
      <c r="G99" s="325"/>
      <c r="H99" s="231">
        <f aca="true" t="shared" si="7" ref="H99:H104">H100</f>
        <v>4348.6964</v>
      </c>
      <c r="I99" s="232">
        <v>0</v>
      </c>
      <c r="J99" s="233">
        <v>0</v>
      </c>
    </row>
    <row r="100" spans="1:10" ht="12.75">
      <c r="A100" s="221">
        <v>88</v>
      </c>
      <c r="B100" s="314" t="s">
        <v>843</v>
      </c>
      <c r="C100" s="324">
        <v>900</v>
      </c>
      <c r="D100" s="325" t="s">
        <v>101</v>
      </c>
      <c r="E100" s="316" t="s">
        <v>148</v>
      </c>
      <c r="F100" s="330"/>
      <c r="G100" s="325"/>
      <c r="H100" s="231">
        <f t="shared" si="7"/>
        <v>4348.6964</v>
      </c>
      <c r="I100" s="232">
        <v>0</v>
      </c>
      <c r="J100" s="233">
        <v>0</v>
      </c>
    </row>
    <row r="101" spans="1:10" ht="25.5">
      <c r="A101" s="221">
        <v>89</v>
      </c>
      <c r="B101" s="323" t="s">
        <v>281</v>
      </c>
      <c r="C101" s="324">
        <v>900</v>
      </c>
      <c r="D101" s="325" t="s">
        <v>101</v>
      </c>
      <c r="E101" s="316" t="s">
        <v>148</v>
      </c>
      <c r="F101" s="330" t="s">
        <v>288</v>
      </c>
      <c r="G101" s="325"/>
      <c r="H101" s="231">
        <f t="shared" si="7"/>
        <v>4348.6964</v>
      </c>
      <c r="I101" s="232">
        <v>0</v>
      </c>
      <c r="J101" s="233">
        <v>0</v>
      </c>
    </row>
    <row r="102" spans="1:10" ht="51">
      <c r="A102" s="221">
        <v>90</v>
      </c>
      <c r="B102" s="323" t="s">
        <v>833</v>
      </c>
      <c r="C102" s="324">
        <v>900</v>
      </c>
      <c r="D102" s="325" t="s">
        <v>101</v>
      </c>
      <c r="E102" s="316" t="s">
        <v>148</v>
      </c>
      <c r="F102" s="330" t="s">
        <v>294</v>
      </c>
      <c r="G102" s="325"/>
      <c r="H102" s="231">
        <f t="shared" si="7"/>
        <v>4348.6964</v>
      </c>
      <c r="I102" s="232">
        <v>0</v>
      </c>
      <c r="J102" s="233">
        <v>0</v>
      </c>
    </row>
    <row r="103" spans="1:10" ht="89.25">
      <c r="A103" s="221">
        <v>91</v>
      </c>
      <c r="B103" s="328" t="s">
        <v>968</v>
      </c>
      <c r="C103" s="324">
        <v>900</v>
      </c>
      <c r="D103" s="325" t="s">
        <v>101</v>
      </c>
      <c r="E103" s="316" t="s">
        <v>148</v>
      </c>
      <c r="F103" s="330" t="s">
        <v>969</v>
      </c>
      <c r="G103" s="325"/>
      <c r="H103" s="231">
        <f t="shared" si="7"/>
        <v>4348.6964</v>
      </c>
      <c r="I103" s="232">
        <v>0</v>
      </c>
      <c r="J103" s="233">
        <v>0</v>
      </c>
    </row>
    <row r="104" spans="1:10" ht="12.75">
      <c r="A104" s="221">
        <v>92</v>
      </c>
      <c r="B104" s="323" t="s">
        <v>191</v>
      </c>
      <c r="C104" s="324">
        <v>900</v>
      </c>
      <c r="D104" s="325" t="s">
        <v>101</v>
      </c>
      <c r="E104" s="316" t="s">
        <v>148</v>
      </c>
      <c r="F104" s="330" t="s">
        <v>969</v>
      </c>
      <c r="G104" s="325" t="s">
        <v>86</v>
      </c>
      <c r="H104" s="231">
        <f t="shared" si="7"/>
        <v>4348.6964</v>
      </c>
      <c r="I104" s="232">
        <v>0</v>
      </c>
      <c r="J104" s="233">
        <v>0</v>
      </c>
    </row>
    <row r="105" spans="1:11" ht="12.75">
      <c r="A105" s="221">
        <v>93</v>
      </c>
      <c r="B105" s="323" t="s">
        <v>100</v>
      </c>
      <c r="C105" s="324">
        <v>900</v>
      </c>
      <c r="D105" s="325" t="s">
        <v>101</v>
      </c>
      <c r="E105" s="316" t="s">
        <v>148</v>
      </c>
      <c r="F105" s="330" t="s">
        <v>969</v>
      </c>
      <c r="G105" s="325" t="s">
        <v>194</v>
      </c>
      <c r="H105" s="231">
        <v>4348.6964</v>
      </c>
      <c r="I105" s="232">
        <v>0</v>
      </c>
      <c r="J105" s="233">
        <v>0</v>
      </c>
      <c r="K105" s="369"/>
    </row>
    <row r="106" spans="1:10" ht="12.75">
      <c r="A106" s="221">
        <v>94</v>
      </c>
      <c r="B106" s="328" t="s">
        <v>211</v>
      </c>
      <c r="C106" s="324">
        <v>900</v>
      </c>
      <c r="D106" s="325" t="s">
        <v>106</v>
      </c>
      <c r="E106" s="316" t="s">
        <v>8</v>
      </c>
      <c r="F106" s="325"/>
      <c r="G106" s="329"/>
      <c r="H106" s="231">
        <f>H107</f>
        <v>2323.94</v>
      </c>
      <c r="I106" s="232">
        <f>I107</f>
        <v>0</v>
      </c>
      <c r="J106" s="233">
        <f>J107</f>
        <v>0</v>
      </c>
    </row>
    <row r="107" spans="1:11" ht="12.75">
      <c r="A107" s="221">
        <v>95</v>
      </c>
      <c r="B107" s="328" t="s">
        <v>15</v>
      </c>
      <c r="C107" s="324">
        <v>900</v>
      </c>
      <c r="D107" s="325" t="s">
        <v>106</v>
      </c>
      <c r="E107" s="316" t="s">
        <v>11</v>
      </c>
      <c r="F107" s="325"/>
      <c r="G107" s="329"/>
      <c r="H107" s="231">
        <f aca="true" t="shared" si="8" ref="H107:J109">H108</f>
        <v>2323.94</v>
      </c>
      <c r="I107" s="232">
        <f t="shared" si="8"/>
        <v>0</v>
      </c>
      <c r="J107" s="233">
        <f t="shared" si="8"/>
        <v>0</v>
      </c>
      <c r="K107" s="367"/>
    </row>
    <row r="108" spans="1:11" ht="25.5">
      <c r="A108" s="221">
        <v>96</v>
      </c>
      <c r="B108" s="323" t="s">
        <v>281</v>
      </c>
      <c r="C108" s="324">
        <v>900</v>
      </c>
      <c r="D108" s="325" t="s">
        <v>106</v>
      </c>
      <c r="E108" s="316" t="s">
        <v>11</v>
      </c>
      <c r="F108" s="325" t="s">
        <v>288</v>
      </c>
      <c r="G108" s="329"/>
      <c r="H108" s="231">
        <f>H109</f>
        <v>2323.94</v>
      </c>
      <c r="I108" s="232">
        <f t="shared" si="8"/>
        <v>0</v>
      </c>
      <c r="J108" s="233">
        <f t="shared" si="8"/>
        <v>0</v>
      </c>
      <c r="K108" s="367"/>
    </row>
    <row r="109" spans="1:11" ht="51">
      <c r="A109" s="221">
        <v>97</v>
      </c>
      <c r="B109" s="323" t="s">
        <v>833</v>
      </c>
      <c r="C109" s="324">
        <v>900</v>
      </c>
      <c r="D109" s="325" t="s">
        <v>106</v>
      </c>
      <c r="E109" s="316" t="s">
        <v>11</v>
      </c>
      <c r="F109" s="325" t="s">
        <v>294</v>
      </c>
      <c r="G109" s="325"/>
      <c r="H109" s="231">
        <f>H110</f>
        <v>2323.94</v>
      </c>
      <c r="I109" s="231">
        <f t="shared" si="8"/>
        <v>0</v>
      </c>
      <c r="J109" s="233">
        <f t="shared" si="8"/>
        <v>0</v>
      </c>
      <c r="K109" s="367"/>
    </row>
    <row r="110" spans="1:11" ht="102">
      <c r="A110" s="221">
        <v>98</v>
      </c>
      <c r="B110" s="323" t="s">
        <v>970</v>
      </c>
      <c r="C110" s="324">
        <v>900</v>
      </c>
      <c r="D110" s="325" t="s">
        <v>106</v>
      </c>
      <c r="E110" s="316" t="s">
        <v>11</v>
      </c>
      <c r="F110" s="330" t="s">
        <v>971</v>
      </c>
      <c r="G110" s="325"/>
      <c r="H110" s="231">
        <f aca="true" t="shared" si="9" ref="H110:J111">H111</f>
        <v>2323.94</v>
      </c>
      <c r="I110" s="232">
        <f t="shared" si="9"/>
        <v>0</v>
      </c>
      <c r="J110" s="233">
        <f t="shared" si="9"/>
        <v>0</v>
      </c>
      <c r="K110" s="367"/>
    </row>
    <row r="111" spans="1:11" ht="12.75">
      <c r="A111" s="221">
        <v>99</v>
      </c>
      <c r="B111" s="323" t="s">
        <v>191</v>
      </c>
      <c r="C111" s="324">
        <v>900</v>
      </c>
      <c r="D111" s="325" t="s">
        <v>106</v>
      </c>
      <c r="E111" s="316" t="s">
        <v>11</v>
      </c>
      <c r="F111" s="330" t="s">
        <v>971</v>
      </c>
      <c r="G111" s="325" t="s">
        <v>86</v>
      </c>
      <c r="H111" s="231">
        <f t="shared" si="9"/>
        <v>2323.94</v>
      </c>
      <c r="I111" s="232">
        <f t="shared" si="9"/>
        <v>0</v>
      </c>
      <c r="J111" s="233">
        <f t="shared" si="9"/>
        <v>0</v>
      </c>
      <c r="K111" s="367"/>
    </row>
    <row r="112" spans="1:11" ht="12.75">
      <c r="A112" s="221">
        <v>100</v>
      </c>
      <c r="B112" s="323" t="s">
        <v>100</v>
      </c>
      <c r="C112" s="324">
        <v>900</v>
      </c>
      <c r="D112" s="325" t="s">
        <v>106</v>
      </c>
      <c r="E112" s="316" t="s">
        <v>11</v>
      </c>
      <c r="F112" s="330" t="s">
        <v>971</v>
      </c>
      <c r="G112" s="325" t="s">
        <v>194</v>
      </c>
      <c r="H112" s="231">
        <v>2323.94</v>
      </c>
      <c r="I112" s="232">
        <v>0</v>
      </c>
      <c r="J112" s="233">
        <v>0</v>
      </c>
      <c r="K112" s="367"/>
    </row>
    <row r="113" spans="1:11" ht="12.75">
      <c r="A113" s="221">
        <v>101</v>
      </c>
      <c r="B113" s="328" t="s">
        <v>961</v>
      </c>
      <c r="C113" s="324">
        <v>900</v>
      </c>
      <c r="D113" s="325" t="s">
        <v>65</v>
      </c>
      <c r="E113" s="316" t="s">
        <v>8</v>
      </c>
      <c r="F113" s="330"/>
      <c r="G113" s="325"/>
      <c r="H113" s="231">
        <f aca="true" t="shared" si="10" ref="H113:H118">H114</f>
        <v>4.784</v>
      </c>
      <c r="I113" s="232">
        <v>0</v>
      </c>
      <c r="J113" s="233">
        <v>0</v>
      </c>
      <c r="K113" s="367"/>
    </row>
    <row r="114" spans="1:11" ht="25.5">
      <c r="A114" s="221">
        <v>102</v>
      </c>
      <c r="B114" s="323" t="s">
        <v>962</v>
      </c>
      <c r="C114" s="324">
        <v>900</v>
      </c>
      <c r="D114" s="325" t="s">
        <v>65</v>
      </c>
      <c r="E114" s="316" t="s">
        <v>11</v>
      </c>
      <c r="F114" s="330"/>
      <c r="G114" s="325"/>
      <c r="H114" s="231">
        <f t="shared" si="10"/>
        <v>4.784</v>
      </c>
      <c r="I114" s="232">
        <v>0</v>
      </c>
      <c r="J114" s="233">
        <v>0</v>
      </c>
      <c r="K114" s="367"/>
    </row>
    <row r="115" spans="1:11" ht="25.5">
      <c r="A115" s="221">
        <v>103</v>
      </c>
      <c r="B115" s="328" t="s">
        <v>972</v>
      </c>
      <c r="C115" s="324">
        <v>900</v>
      </c>
      <c r="D115" s="325" t="s">
        <v>65</v>
      </c>
      <c r="E115" s="316" t="s">
        <v>11</v>
      </c>
      <c r="F115" s="330" t="s">
        <v>288</v>
      </c>
      <c r="G115" s="325"/>
      <c r="H115" s="231">
        <f t="shared" si="10"/>
        <v>4.784</v>
      </c>
      <c r="I115" s="232">
        <v>0</v>
      </c>
      <c r="J115" s="233">
        <v>0</v>
      </c>
      <c r="K115" s="367"/>
    </row>
    <row r="116" spans="1:11" ht="25.5">
      <c r="A116" s="221">
        <v>104</v>
      </c>
      <c r="B116" s="328" t="s">
        <v>973</v>
      </c>
      <c r="C116" s="324">
        <v>900</v>
      </c>
      <c r="D116" s="325" t="s">
        <v>65</v>
      </c>
      <c r="E116" s="316" t="s">
        <v>11</v>
      </c>
      <c r="F116" s="330" t="s">
        <v>974</v>
      </c>
      <c r="G116" s="325"/>
      <c r="H116" s="231">
        <f t="shared" si="10"/>
        <v>4.784</v>
      </c>
      <c r="I116" s="232">
        <v>0</v>
      </c>
      <c r="J116" s="233">
        <v>0</v>
      </c>
      <c r="K116" s="367"/>
    </row>
    <row r="117" spans="1:11" ht="51">
      <c r="A117" s="221">
        <v>105</v>
      </c>
      <c r="B117" s="328" t="s">
        <v>975</v>
      </c>
      <c r="C117" s="324">
        <v>900</v>
      </c>
      <c r="D117" s="325" t="s">
        <v>65</v>
      </c>
      <c r="E117" s="316" t="s">
        <v>11</v>
      </c>
      <c r="F117" s="330" t="s">
        <v>976</v>
      </c>
      <c r="G117" s="325"/>
      <c r="H117" s="231">
        <f t="shared" si="10"/>
        <v>4.784</v>
      </c>
      <c r="I117" s="232">
        <v>0</v>
      </c>
      <c r="J117" s="233">
        <v>0</v>
      </c>
      <c r="K117" s="367"/>
    </row>
    <row r="118" spans="1:11" ht="12.75">
      <c r="A118" s="221">
        <v>106</v>
      </c>
      <c r="B118" s="317" t="s">
        <v>961</v>
      </c>
      <c r="C118" s="324">
        <v>900</v>
      </c>
      <c r="D118" s="325" t="s">
        <v>65</v>
      </c>
      <c r="E118" s="316" t="s">
        <v>11</v>
      </c>
      <c r="F118" s="330" t="s">
        <v>976</v>
      </c>
      <c r="G118" s="325" t="s">
        <v>977</v>
      </c>
      <c r="H118" s="231">
        <f t="shared" si="10"/>
        <v>4.784</v>
      </c>
      <c r="I118" s="232">
        <v>0</v>
      </c>
      <c r="J118" s="233">
        <v>0</v>
      </c>
      <c r="K118" s="367"/>
    </row>
    <row r="119" spans="1:11" ht="12.75">
      <c r="A119" s="221">
        <v>107</v>
      </c>
      <c r="B119" s="328" t="s">
        <v>978</v>
      </c>
      <c r="C119" s="324">
        <v>900</v>
      </c>
      <c r="D119" s="325" t="s">
        <v>65</v>
      </c>
      <c r="E119" s="316" t="s">
        <v>11</v>
      </c>
      <c r="F119" s="330" t="s">
        <v>976</v>
      </c>
      <c r="G119" s="325" t="s">
        <v>979</v>
      </c>
      <c r="H119" s="231">
        <v>4.784</v>
      </c>
      <c r="I119" s="232">
        <v>0</v>
      </c>
      <c r="J119" s="233">
        <v>0</v>
      </c>
      <c r="K119" s="367"/>
    </row>
    <row r="120" spans="1:11" ht="25.5">
      <c r="A120" s="221">
        <v>108</v>
      </c>
      <c r="B120" s="323" t="s">
        <v>273</v>
      </c>
      <c r="C120" s="324">
        <v>900</v>
      </c>
      <c r="D120" s="325" t="s">
        <v>25</v>
      </c>
      <c r="E120" s="325" t="s">
        <v>8</v>
      </c>
      <c r="F120" s="325"/>
      <c r="G120" s="325"/>
      <c r="H120" s="227">
        <f>H121+H129</f>
        <v>107403.473</v>
      </c>
      <c r="I120" s="229">
        <f>I121+I129</f>
        <v>99917.235</v>
      </c>
      <c r="J120" s="230">
        <f>J121+J129</f>
        <v>99756.295</v>
      </c>
      <c r="K120" s="367"/>
    </row>
    <row r="121" spans="1:15" ht="25.5">
      <c r="A121" s="221">
        <v>109</v>
      </c>
      <c r="B121" s="323" t="s">
        <v>190</v>
      </c>
      <c r="C121" s="324">
        <v>900</v>
      </c>
      <c r="D121" s="325" t="s">
        <v>25</v>
      </c>
      <c r="E121" s="316" t="s">
        <v>11</v>
      </c>
      <c r="F121" s="325"/>
      <c r="G121" s="325"/>
      <c r="H121" s="227">
        <f>H122</f>
        <v>62451.2</v>
      </c>
      <c r="I121" s="229">
        <f aca="true" t="shared" si="11" ref="I121:J125">I122</f>
        <v>59845.2</v>
      </c>
      <c r="J121" s="230">
        <f t="shared" si="11"/>
        <v>59845.2</v>
      </c>
      <c r="K121" s="367"/>
      <c r="O121" s="367"/>
    </row>
    <row r="122" spans="1:11" ht="25.5">
      <c r="A122" s="221">
        <v>110</v>
      </c>
      <c r="B122" s="323" t="s">
        <v>281</v>
      </c>
      <c r="C122" s="324">
        <v>900</v>
      </c>
      <c r="D122" s="325" t="s">
        <v>25</v>
      </c>
      <c r="E122" s="316" t="s">
        <v>11</v>
      </c>
      <c r="F122" s="325" t="s">
        <v>288</v>
      </c>
      <c r="G122" s="325"/>
      <c r="H122" s="227">
        <f>H123</f>
        <v>62451.2</v>
      </c>
      <c r="I122" s="229">
        <f t="shared" si="11"/>
        <v>59845.2</v>
      </c>
      <c r="J122" s="230">
        <f t="shared" si="11"/>
        <v>59845.2</v>
      </c>
      <c r="K122" s="367"/>
    </row>
    <row r="123" spans="1:11" ht="51">
      <c r="A123" s="221">
        <v>111</v>
      </c>
      <c r="B123" s="323" t="s">
        <v>833</v>
      </c>
      <c r="C123" s="324">
        <v>900</v>
      </c>
      <c r="D123" s="325" t="s">
        <v>25</v>
      </c>
      <c r="E123" s="316" t="s">
        <v>11</v>
      </c>
      <c r="F123" s="325" t="s">
        <v>294</v>
      </c>
      <c r="G123" s="325"/>
      <c r="H123" s="227">
        <f>H124</f>
        <v>62451.2</v>
      </c>
      <c r="I123" s="229">
        <f t="shared" si="11"/>
        <v>59845.2</v>
      </c>
      <c r="J123" s="230">
        <f t="shared" si="11"/>
        <v>59845.2</v>
      </c>
      <c r="K123" s="367"/>
    </row>
    <row r="124" spans="1:11" ht="76.5">
      <c r="A124" s="221">
        <v>112</v>
      </c>
      <c r="B124" s="331" t="s">
        <v>267</v>
      </c>
      <c r="C124" s="324">
        <v>900</v>
      </c>
      <c r="D124" s="325" t="s">
        <v>25</v>
      </c>
      <c r="E124" s="316" t="s">
        <v>11</v>
      </c>
      <c r="F124" s="325" t="s">
        <v>298</v>
      </c>
      <c r="G124" s="325"/>
      <c r="H124" s="227">
        <f>H125</f>
        <v>62451.2</v>
      </c>
      <c r="I124" s="229">
        <f t="shared" si="11"/>
        <v>59845.2</v>
      </c>
      <c r="J124" s="230">
        <f t="shared" si="11"/>
        <v>59845.2</v>
      </c>
      <c r="K124" s="367"/>
    </row>
    <row r="125" spans="1:11" ht="12.75">
      <c r="A125" s="221">
        <v>113</v>
      </c>
      <c r="B125" s="326" t="s">
        <v>191</v>
      </c>
      <c r="C125" s="324">
        <v>900</v>
      </c>
      <c r="D125" s="325" t="s">
        <v>25</v>
      </c>
      <c r="E125" s="316" t="s">
        <v>11</v>
      </c>
      <c r="F125" s="325" t="s">
        <v>298</v>
      </c>
      <c r="G125" s="325" t="s">
        <v>86</v>
      </c>
      <c r="H125" s="227">
        <f>H126</f>
        <v>62451.2</v>
      </c>
      <c r="I125" s="229">
        <f t="shared" si="11"/>
        <v>59845.2</v>
      </c>
      <c r="J125" s="230">
        <f t="shared" si="11"/>
        <v>59845.2</v>
      </c>
      <c r="K125" s="367"/>
    </row>
    <row r="126" spans="1:11" ht="12.75">
      <c r="A126" s="221">
        <v>114</v>
      </c>
      <c r="B126" s="331" t="s">
        <v>192</v>
      </c>
      <c r="C126" s="324">
        <v>900</v>
      </c>
      <c r="D126" s="325" t="s">
        <v>25</v>
      </c>
      <c r="E126" s="316" t="s">
        <v>11</v>
      </c>
      <c r="F126" s="325" t="s">
        <v>298</v>
      </c>
      <c r="G126" s="325" t="s">
        <v>193</v>
      </c>
      <c r="H126" s="227">
        <v>62451.2</v>
      </c>
      <c r="I126" s="229">
        <v>59845.2</v>
      </c>
      <c r="J126" s="228">
        <v>59845.2</v>
      </c>
      <c r="K126" s="367"/>
    </row>
    <row r="127" spans="1:11" ht="12.75">
      <c r="A127" s="221">
        <v>115</v>
      </c>
      <c r="B127" s="323" t="s">
        <v>299</v>
      </c>
      <c r="C127" s="324">
        <v>900</v>
      </c>
      <c r="D127" s="325" t="s">
        <v>25</v>
      </c>
      <c r="E127" s="316" t="s">
        <v>103</v>
      </c>
      <c r="F127" s="325"/>
      <c r="G127" s="325"/>
      <c r="H127" s="227">
        <f>H128</f>
        <v>44952.273</v>
      </c>
      <c r="I127" s="229">
        <f aca="true" t="shared" si="12" ref="I127:J130">I128</f>
        <v>40072.035</v>
      </c>
      <c r="J127" s="230">
        <f t="shared" si="12"/>
        <v>39911.095</v>
      </c>
      <c r="K127" s="367"/>
    </row>
    <row r="128" spans="1:11" ht="25.5">
      <c r="A128" s="221">
        <v>116</v>
      </c>
      <c r="B128" s="323" t="s">
        <v>281</v>
      </c>
      <c r="C128" s="324">
        <v>900</v>
      </c>
      <c r="D128" s="325" t="s">
        <v>25</v>
      </c>
      <c r="E128" s="316" t="s">
        <v>103</v>
      </c>
      <c r="F128" s="325" t="s">
        <v>288</v>
      </c>
      <c r="G128" s="325"/>
      <c r="H128" s="227">
        <f>H129</f>
        <v>44952.273</v>
      </c>
      <c r="I128" s="229">
        <f t="shared" si="12"/>
        <v>40072.035</v>
      </c>
      <c r="J128" s="230">
        <f t="shared" si="12"/>
        <v>39911.095</v>
      </c>
      <c r="K128" s="367"/>
    </row>
    <row r="129" spans="1:11" ht="51">
      <c r="A129" s="221">
        <v>117</v>
      </c>
      <c r="B129" s="323" t="s">
        <v>833</v>
      </c>
      <c r="C129" s="324">
        <v>900</v>
      </c>
      <c r="D129" s="325" t="s">
        <v>25</v>
      </c>
      <c r="E129" s="316" t="s">
        <v>103</v>
      </c>
      <c r="F129" s="325" t="s">
        <v>294</v>
      </c>
      <c r="G129" s="325"/>
      <c r="H129" s="227">
        <f>H130+H133</f>
        <v>44952.273</v>
      </c>
      <c r="I129" s="227">
        <f>I130+I133</f>
        <v>40072.035</v>
      </c>
      <c r="J129" s="228">
        <f>J130+J133</f>
        <v>39911.095</v>
      </c>
      <c r="K129" s="367"/>
    </row>
    <row r="130" spans="1:11" ht="89.25">
      <c r="A130" s="221">
        <v>118</v>
      </c>
      <c r="B130" s="331" t="s">
        <v>302</v>
      </c>
      <c r="C130" s="324">
        <v>900</v>
      </c>
      <c r="D130" s="325" t="s">
        <v>25</v>
      </c>
      <c r="E130" s="316" t="s">
        <v>103</v>
      </c>
      <c r="F130" s="325" t="s">
        <v>300</v>
      </c>
      <c r="G130" s="325"/>
      <c r="H130" s="227">
        <f>H131</f>
        <v>38854.683</v>
      </c>
      <c r="I130" s="229">
        <f t="shared" si="12"/>
        <v>40072.035</v>
      </c>
      <c r="J130" s="230">
        <f t="shared" si="12"/>
        <v>39911.095</v>
      </c>
      <c r="K130" s="367"/>
    </row>
    <row r="131" spans="1:11" ht="12.75">
      <c r="A131" s="221">
        <v>119</v>
      </c>
      <c r="B131" s="326" t="s">
        <v>191</v>
      </c>
      <c r="C131" s="324">
        <v>900</v>
      </c>
      <c r="D131" s="325" t="s">
        <v>25</v>
      </c>
      <c r="E131" s="316" t="s">
        <v>103</v>
      </c>
      <c r="F131" s="325" t="s">
        <v>300</v>
      </c>
      <c r="G131" s="325" t="s">
        <v>86</v>
      </c>
      <c r="H131" s="227">
        <f>H132</f>
        <v>38854.683</v>
      </c>
      <c r="I131" s="229">
        <f>I132</f>
        <v>40072.035</v>
      </c>
      <c r="J131" s="230">
        <f>J132</f>
        <v>39911.095</v>
      </c>
      <c r="K131" s="367"/>
    </row>
    <row r="132" spans="1:11" ht="12.75">
      <c r="A132" s="221">
        <v>120</v>
      </c>
      <c r="B132" s="332" t="s">
        <v>100</v>
      </c>
      <c r="C132" s="333">
        <v>900</v>
      </c>
      <c r="D132" s="334" t="s">
        <v>25</v>
      </c>
      <c r="E132" s="247" t="s">
        <v>103</v>
      </c>
      <c r="F132" s="334" t="s">
        <v>300</v>
      </c>
      <c r="G132" s="334" t="s">
        <v>194</v>
      </c>
      <c r="H132" s="335">
        <v>38854.683</v>
      </c>
      <c r="I132" s="249">
        <v>40072.035</v>
      </c>
      <c r="J132" s="250">
        <v>39911.095</v>
      </c>
      <c r="K132" s="367"/>
    </row>
    <row r="133" spans="1:11" ht="102">
      <c r="A133" s="221">
        <v>121</v>
      </c>
      <c r="B133" s="874" t="s">
        <v>970</v>
      </c>
      <c r="C133" s="324">
        <v>900</v>
      </c>
      <c r="D133" s="325" t="s">
        <v>25</v>
      </c>
      <c r="E133" s="316" t="s">
        <v>103</v>
      </c>
      <c r="F133" s="325" t="s">
        <v>971</v>
      </c>
      <c r="G133" s="325"/>
      <c r="H133" s="229">
        <f aca="true" t="shared" si="13" ref="H133:J134">H134</f>
        <v>6097.59</v>
      </c>
      <c r="I133" s="229">
        <f t="shared" si="13"/>
        <v>0</v>
      </c>
      <c r="J133" s="228">
        <f t="shared" si="13"/>
        <v>0</v>
      </c>
      <c r="K133" s="367"/>
    </row>
    <row r="134" spans="1:11" ht="12.75">
      <c r="A134" s="221">
        <v>122</v>
      </c>
      <c r="B134" s="875" t="s">
        <v>191</v>
      </c>
      <c r="C134" s="324">
        <v>900</v>
      </c>
      <c r="D134" s="325" t="s">
        <v>25</v>
      </c>
      <c r="E134" s="316" t="s">
        <v>103</v>
      </c>
      <c r="F134" s="325" t="s">
        <v>971</v>
      </c>
      <c r="G134" s="325" t="s">
        <v>86</v>
      </c>
      <c r="H134" s="229">
        <f t="shared" si="13"/>
        <v>6097.59</v>
      </c>
      <c r="I134" s="229">
        <f t="shared" si="13"/>
        <v>0</v>
      </c>
      <c r="J134" s="228">
        <f t="shared" si="13"/>
        <v>0</v>
      </c>
      <c r="K134" s="367"/>
    </row>
    <row r="135" spans="1:11" ht="13.5" thickBot="1">
      <c r="A135" s="221">
        <v>123</v>
      </c>
      <c r="B135" s="876" t="s">
        <v>100</v>
      </c>
      <c r="C135" s="324">
        <v>900</v>
      </c>
      <c r="D135" s="325" t="s">
        <v>25</v>
      </c>
      <c r="E135" s="316" t="s">
        <v>103</v>
      </c>
      <c r="F135" s="325" t="s">
        <v>971</v>
      </c>
      <c r="G135" s="325" t="s">
        <v>194</v>
      </c>
      <c r="H135" s="229">
        <v>6097.59</v>
      </c>
      <c r="I135" s="229">
        <v>0</v>
      </c>
      <c r="J135" s="228">
        <v>0</v>
      </c>
      <c r="K135" s="367"/>
    </row>
    <row r="136" spans="1:11" ht="13.5" thickBot="1">
      <c r="A136" s="221">
        <v>124</v>
      </c>
      <c r="B136" s="578" t="s">
        <v>206</v>
      </c>
      <c r="C136" s="579" t="s">
        <v>57</v>
      </c>
      <c r="D136" s="580"/>
      <c r="E136" s="580"/>
      <c r="F136" s="580"/>
      <c r="G136" s="580"/>
      <c r="H136" s="581">
        <f>H137+H272+H288+H377+H466+H481+H505+H561+H606</f>
        <v>414028.01110999996</v>
      </c>
      <c r="I136" s="581">
        <f>I137+I272+I288+I377+I466+I481+I505+I561+I606</f>
        <v>390517.071</v>
      </c>
      <c r="J136" s="582">
        <f>J137+J272+J288+J377+J466+J481+J505+J561+J606</f>
        <v>390513.593</v>
      </c>
      <c r="K136" s="367"/>
    </row>
    <row r="137" spans="1:11" ht="12.75">
      <c r="A137" s="221">
        <v>125</v>
      </c>
      <c r="B137" s="336" t="s">
        <v>207</v>
      </c>
      <c r="C137" s="337" t="s">
        <v>57</v>
      </c>
      <c r="D137" s="338" t="s">
        <v>11</v>
      </c>
      <c r="E137" s="338" t="s">
        <v>8</v>
      </c>
      <c r="F137" s="338"/>
      <c r="G137" s="338"/>
      <c r="H137" s="339">
        <f>H144+H160+H138+H154</f>
        <v>126702.04287</v>
      </c>
      <c r="I137" s="339">
        <f>I144+I160+I138+I154</f>
        <v>116669.27256</v>
      </c>
      <c r="J137" s="228">
        <f>J144+J160+J138+J154</f>
        <v>116762.67824999998</v>
      </c>
      <c r="K137" s="367"/>
    </row>
    <row r="138" spans="1:11" ht="25.5">
      <c r="A138" s="221">
        <v>126</v>
      </c>
      <c r="B138" s="314" t="s">
        <v>44</v>
      </c>
      <c r="C138" s="315" t="s">
        <v>57</v>
      </c>
      <c r="D138" s="316" t="s">
        <v>11</v>
      </c>
      <c r="E138" s="316" t="s">
        <v>144</v>
      </c>
      <c r="F138" s="316"/>
      <c r="G138" s="316"/>
      <c r="H138" s="222">
        <f>H141</f>
        <v>2964.197</v>
      </c>
      <c r="I138" s="223">
        <f>I141</f>
        <v>2891.347</v>
      </c>
      <c r="J138" s="224">
        <f>J141</f>
        <v>2891.347</v>
      </c>
      <c r="K138" s="367"/>
    </row>
    <row r="139" spans="1:11" ht="12.75">
      <c r="A139" s="221">
        <v>127</v>
      </c>
      <c r="B139" s="314" t="s">
        <v>178</v>
      </c>
      <c r="C139" s="315" t="s">
        <v>57</v>
      </c>
      <c r="D139" s="316" t="s">
        <v>11</v>
      </c>
      <c r="E139" s="316" t="s">
        <v>144</v>
      </c>
      <c r="F139" s="316" t="s">
        <v>319</v>
      </c>
      <c r="G139" s="316"/>
      <c r="H139" s="222">
        <f aca="true" t="shared" si="14" ref="H139:J142">H140</f>
        <v>2964.197</v>
      </c>
      <c r="I139" s="223">
        <f t="shared" si="14"/>
        <v>2891.347</v>
      </c>
      <c r="J139" s="224">
        <f t="shared" si="14"/>
        <v>2891.347</v>
      </c>
      <c r="K139" s="367"/>
    </row>
    <row r="140" spans="1:11" ht="25.5">
      <c r="A140" s="221">
        <v>128</v>
      </c>
      <c r="B140" s="314" t="s">
        <v>463</v>
      </c>
      <c r="C140" s="315" t="s">
        <v>57</v>
      </c>
      <c r="D140" s="316" t="s">
        <v>11</v>
      </c>
      <c r="E140" s="316" t="s">
        <v>144</v>
      </c>
      <c r="F140" s="316" t="s">
        <v>320</v>
      </c>
      <c r="G140" s="316"/>
      <c r="H140" s="222">
        <f t="shared" si="14"/>
        <v>2964.197</v>
      </c>
      <c r="I140" s="223">
        <f t="shared" si="14"/>
        <v>2891.347</v>
      </c>
      <c r="J140" s="224">
        <f t="shared" si="14"/>
        <v>2891.347</v>
      </c>
      <c r="K140" s="367"/>
    </row>
    <row r="141" spans="1:11" ht="12.75">
      <c r="A141" s="221">
        <v>129</v>
      </c>
      <c r="B141" s="314" t="s">
        <v>355</v>
      </c>
      <c r="C141" s="315" t="s">
        <v>57</v>
      </c>
      <c r="D141" s="316" t="s">
        <v>11</v>
      </c>
      <c r="E141" s="316" t="s">
        <v>144</v>
      </c>
      <c r="F141" s="316" t="s">
        <v>356</v>
      </c>
      <c r="G141" s="316"/>
      <c r="H141" s="222">
        <f t="shared" si="14"/>
        <v>2964.197</v>
      </c>
      <c r="I141" s="223">
        <f t="shared" si="14"/>
        <v>2891.347</v>
      </c>
      <c r="J141" s="224">
        <f t="shared" si="14"/>
        <v>2891.347</v>
      </c>
      <c r="K141" s="367"/>
    </row>
    <row r="142" spans="1:11" ht="51">
      <c r="A142" s="221">
        <v>130</v>
      </c>
      <c r="B142" s="314" t="s">
        <v>242</v>
      </c>
      <c r="C142" s="315" t="s">
        <v>57</v>
      </c>
      <c r="D142" s="316" t="s">
        <v>11</v>
      </c>
      <c r="E142" s="316" t="s">
        <v>144</v>
      </c>
      <c r="F142" s="316" t="s">
        <v>356</v>
      </c>
      <c r="G142" s="316" t="s">
        <v>170</v>
      </c>
      <c r="H142" s="222">
        <f t="shared" si="14"/>
        <v>2964.197</v>
      </c>
      <c r="I142" s="223">
        <f t="shared" si="14"/>
        <v>2891.347</v>
      </c>
      <c r="J142" s="224">
        <f t="shared" si="14"/>
        <v>2891.347</v>
      </c>
      <c r="K142" s="367"/>
    </row>
    <row r="143" spans="1:11" ht="25.5">
      <c r="A143" s="221">
        <v>131</v>
      </c>
      <c r="B143" s="314" t="s">
        <v>202</v>
      </c>
      <c r="C143" s="315" t="s">
        <v>57</v>
      </c>
      <c r="D143" s="316" t="s">
        <v>11</v>
      </c>
      <c r="E143" s="316" t="s">
        <v>144</v>
      </c>
      <c r="F143" s="316" t="s">
        <v>356</v>
      </c>
      <c r="G143" s="316" t="s">
        <v>122</v>
      </c>
      <c r="H143" s="222">
        <v>2964.197</v>
      </c>
      <c r="I143" s="223">
        <v>2891.347</v>
      </c>
      <c r="J143" s="224">
        <v>2891.347</v>
      </c>
      <c r="K143" s="367"/>
    </row>
    <row r="144" spans="1:11" ht="38.25">
      <c r="A144" s="221">
        <v>132</v>
      </c>
      <c r="B144" s="314" t="s">
        <v>906</v>
      </c>
      <c r="C144" s="315" t="s">
        <v>57</v>
      </c>
      <c r="D144" s="316" t="s">
        <v>11</v>
      </c>
      <c r="E144" s="316" t="s">
        <v>110</v>
      </c>
      <c r="F144" s="316"/>
      <c r="G144" s="316"/>
      <c r="H144" s="222">
        <f aca="true" t="shared" si="15" ref="H144:J146">H145</f>
        <v>50465.270000000004</v>
      </c>
      <c r="I144" s="223">
        <f t="shared" si="15"/>
        <v>49953.43000000001</v>
      </c>
      <c r="J144" s="224">
        <f t="shared" si="15"/>
        <v>49953.43000000001</v>
      </c>
      <c r="K144" s="367"/>
    </row>
    <row r="145" spans="1:11" ht="12.75">
      <c r="A145" s="221">
        <v>133</v>
      </c>
      <c r="B145" s="314" t="s">
        <v>178</v>
      </c>
      <c r="C145" s="315" t="s">
        <v>57</v>
      </c>
      <c r="D145" s="316" t="s">
        <v>11</v>
      </c>
      <c r="E145" s="316" t="s">
        <v>110</v>
      </c>
      <c r="F145" s="316" t="s">
        <v>319</v>
      </c>
      <c r="G145" s="316"/>
      <c r="H145" s="222">
        <f t="shared" si="15"/>
        <v>50465.270000000004</v>
      </c>
      <c r="I145" s="223">
        <f t="shared" si="15"/>
        <v>49953.43000000001</v>
      </c>
      <c r="J145" s="224">
        <f t="shared" si="15"/>
        <v>49953.43000000001</v>
      </c>
      <c r="K145" s="367"/>
    </row>
    <row r="146" spans="1:11" ht="25.5">
      <c r="A146" s="221">
        <v>134</v>
      </c>
      <c r="B146" s="314" t="s">
        <v>463</v>
      </c>
      <c r="C146" s="315" t="s">
        <v>57</v>
      </c>
      <c r="D146" s="316" t="s">
        <v>11</v>
      </c>
      <c r="E146" s="316" t="s">
        <v>110</v>
      </c>
      <c r="F146" s="316" t="s">
        <v>320</v>
      </c>
      <c r="G146" s="316"/>
      <c r="H146" s="222">
        <f t="shared" si="15"/>
        <v>50465.270000000004</v>
      </c>
      <c r="I146" s="223">
        <f t="shared" si="15"/>
        <v>49953.43000000001</v>
      </c>
      <c r="J146" s="224">
        <f t="shared" si="15"/>
        <v>49953.43000000001</v>
      </c>
      <c r="K146" s="367"/>
    </row>
    <row r="147" spans="1:11" ht="38.25">
      <c r="A147" s="221">
        <v>135</v>
      </c>
      <c r="B147" s="314" t="s">
        <v>637</v>
      </c>
      <c r="C147" s="315" t="s">
        <v>57</v>
      </c>
      <c r="D147" s="316" t="s">
        <v>11</v>
      </c>
      <c r="E147" s="316" t="s">
        <v>110</v>
      </c>
      <c r="F147" s="316" t="s">
        <v>321</v>
      </c>
      <c r="G147" s="316"/>
      <c r="H147" s="222">
        <f>H148+H150+H152</f>
        <v>50465.270000000004</v>
      </c>
      <c r="I147" s="223">
        <f>I148+I150+I152</f>
        <v>49953.43000000001</v>
      </c>
      <c r="J147" s="224">
        <f>J148+J150+J152</f>
        <v>49953.43000000001</v>
      </c>
      <c r="K147" s="367"/>
    </row>
    <row r="148" spans="1:11" ht="51">
      <c r="A148" s="221">
        <v>136</v>
      </c>
      <c r="B148" s="314" t="s">
        <v>242</v>
      </c>
      <c r="C148" s="315" t="s">
        <v>57</v>
      </c>
      <c r="D148" s="316" t="s">
        <v>11</v>
      </c>
      <c r="E148" s="316" t="s">
        <v>110</v>
      </c>
      <c r="F148" s="316" t="s">
        <v>321</v>
      </c>
      <c r="G148" s="316" t="s">
        <v>170</v>
      </c>
      <c r="H148" s="222">
        <f>H149</f>
        <v>39390.231</v>
      </c>
      <c r="I148" s="223">
        <f>I149</f>
        <v>38878.391</v>
      </c>
      <c r="J148" s="224">
        <f>J149</f>
        <v>38878.391</v>
      </c>
      <c r="K148" s="367"/>
    </row>
    <row r="149" spans="1:11" ht="25.5">
      <c r="A149" s="221">
        <v>137</v>
      </c>
      <c r="B149" s="314" t="s">
        <v>202</v>
      </c>
      <c r="C149" s="315" t="s">
        <v>57</v>
      </c>
      <c r="D149" s="316" t="s">
        <v>11</v>
      </c>
      <c r="E149" s="316" t="s">
        <v>110</v>
      </c>
      <c r="F149" s="316" t="s">
        <v>321</v>
      </c>
      <c r="G149" s="316" t="s">
        <v>122</v>
      </c>
      <c r="H149" s="222">
        <f>40658.131-1267.9</f>
        <v>39390.231</v>
      </c>
      <c r="I149" s="222">
        <v>38878.391</v>
      </c>
      <c r="J149" s="225">
        <v>38878.391</v>
      </c>
      <c r="K149" s="367"/>
    </row>
    <row r="150" spans="1:11" ht="25.5">
      <c r="A150" s="221">
        <v>138</v>
      </c>
      <c r="B150" s="317" t="s">
        <v>510</v>
      </c>
      <c r="C150" s="315" t="s">
        <v>57</v>
      </c>
      <c r="D150" s="316" t="s">
        <v>11</v>
      </c>
      <c r="E150" s="316" t="s">
        <v>110</v>
      </c>
      <c r="F150" s="316" t="s">
        <v>321</v>
      </c>
      <c r="G150" s="316" t="s">
        <v>182</v>
      </c>
      <c r="H150" s="222">
        <f>H151</f>
        <v>10527.739</v>
      </c>
      <c r="I150" s="223">
        <f>I151</f>
        <v>10527.739</v>
      </c>
      <c r="J150" s="224">
        <f>J151</f>
        <v>10527.739</v>
      </c>
      <c r="K150" s="367"/>
    </row>
    <row r="151" spans="1:11" ht="25.5">
      <c r="A151" s="221">
        <v>139</v>
      </c>
      <c r="B151" s="314" t="s">
        <v>223</v>
      </c>
      <c r="C151" s="315" t="s">
        <v>57</v>
      </c>
      <c r="D151" s="316" t="s">
        <v>11</v>
      </c>
      <c r="E151" s="316" t="s">
        <v>110</v>
      </c>
      <c r="F151" s="316" t="s">
        <v>321</v>
      </c>
      <c r="G151" s="316" t="s">
        <v>183</v>
      </c>
      <c r="H151" s="222">
        <v>10527.739</v>
      </c>
      <c r="I151" s="222">
        <v>10527.739</v>
      </c>
      <c r="J151" s="225">
        <v>10527.739</v>
      </c>
      <c r="K151" s="367"/>
    </row>
    <row r="152" spans="1:11" ht="12.75">
      <c r="A152" s="221">
        <v>140</v>
      </c>
      <c r="B152" s="314" t="s">
        <v>184</v>
      </c>
      <c r="C152" s="315" t="s">
        <v>57</v>
      </c>
      <c r="D152" s="316" t="s">
        <v>11</v>
      </c>
      <c r="E152" s="316" t="s">
        <v>110</v>
      </c>
      <c r="F152" s="316" t="s">
        <v>321</v>
      </c>
      <c r="G152" s="316" t="s">
        <v>185</v>
      </c>
      <c r="H152" s="222">
        <f>H153</f>
        <v>547.3</v>
      </c>
      <c r="I152" s="223">
        <f>I153</f>
        <v>547.3</v>
      </c>
      <c r="J152" s="224">
        <f>J153</f>
        <v>547.3</v>
      </c>
      <c r="K152" s="367"/>
    </row>
    <row r="153" spans="1:11" ht="12.75">
      <c r="A153" s="221">
        <v>141</v>
      </c>
      <c r="B153" s="314" t="s">
        <v>186</v>
      </c>
      <c r="C153" s="315" t="s">
        <v>57</v>
      </c>
      <c r="D153" s="316" t="s">
        <v>11</v>
      </c>
      <c r="E153" s="316" t="s">
        <v>110</v>
      </c>
      <c r="F153" s="316" t="s">
        <v>321</v>
      </c>
      <c r="G153" s="316" t="s">
        <v>187</v>
      </c>
      <c r="H153" s="222">
        <v>547.3</v>
      </c>
      <c r="I153" s="222">
        <v>547.3</v>
      </c>
      <c r="J153" s="225">
        <v>547.3</v>
      </c>
      <c r="K153" s="367"/>
    </row>
    <row r="154" spans="1:11" ht="12.75">
      <c r="A154" s="221">
        <v>142</v>
      </c>
      <c r="B154" s="314" t="s">
        <v>483</v>
      </c>
      <c r="C154" s="315" t="s">
        <v>57</v>
      </c>
      <c r="D154" s="316" t="s">
        <v>11</v>
      </c>
      <c r="E154" s="316" t="s">
        <v>148</v>
      </c>
      <c r="F154" s="316"/>
      <c r="G154" s="316"/>
      <c r="H154" s="222">
        <f aca="true" t="shared" si="16" ref="H154:J158">H155</f>
        <v>10.9</v>
      </c>
      <c r="I154" s="223">
        <f t="shared" si="16"/>
        <v>11.3</v>
      </c>
      <c r="J154" s="224">
        <f t="shared" si="16"/>
        <v>97.9</v>
      </c>
      <c r="K154" s="367"/>
    </row>
    <row r="155" spans="1:11" ht="12.75">
      <c r="A155" s="221">
        <v>143</v>
      </c>
      <c r="B155" s="314" t="s">
        <v>178</v>
      </c>
      <c r="C155" s="315" t="s">
        <v>57</v>
      </c>
      <c r="D155" s="316" t="s">
        <v>11</v>
      </c>
      <c r="E155" s="316" t="s">
        <v>148</v>
      </c>
      <c r="F155" s="316" t="s">
        <v>319</v>
      </c>
      <c r="G155" s="316"/>
      <c r="H155" s="222">
        <f t="shared" si="16"/>
        <v>10.9</v>
      </c>
      <c r="I155" s="223">
        <f t="shared" si="16"/>
        <v>11.3</v>
      </c>
      <c r="J155" s="224">
        <f t="shared" si="16"/>
        <v>97.9</v>
      </c>
      <c r="K155" s="367"/>
    </row>
    <row r="156" spans="1:11" ht="38.25">
      <c r="A156" s="221">
        <v>144</v>
      </c>
      <c r="B156" s="314" t="s">
        <v>208</v>
      </c>
      <c r="C156" s="315" t="s">
        <v>57</v>
      </c>
      <c r="D156" s="316" t="s">
        <v>11</v>
      </c>
      <c r="E156" s="316" t="s">
        <v>148</v>
      </c>
      <c r="F156" s="316" t="s">
        <v>357</v>
      </c>
      <c r="G156" s="316"/>
      <c r="H156" s="222">
        <f t="shared" si="16"/>
        <v>10.9</v>
      </c>
      <c r="I156" s="223">
        <f t="shared" si="16"/>
        <v>11.3</v>
      </c>
      <c r="J156" s="224">
        <f t="shared" si="16"/>
        <v>97.9</v>
      </c>
      <c r="K156" s="367"/>
    </row>
    <row r="157" spans="1:11" ht="51">
      <c r="A157" s="221">
        <v>145</v>
      </c>
      <c r="B157" s="341" t="s">
        <v>485</v>
      </c>
      <c r="C157" s="315" t="s">
        <v>57</v>
      </c>
      <c r="D157" s="316" t="s">
        <v>11</v>
      </c>
      <c r="E157" s="316" t="s">
        <v>148</v>
      </c>
      <c r="F157" s="316" t="s">
        <v>484</v>
      </c>
      <c r="G157" s="316"/>
      <c r="H157" s="222">
        <f t="shared" si="16"/>
        <v>10.9</v>
      </c>
      <c r="I157" s="223">
        <f t="shared" si="16"/>
        <v>11.3</v>
      </c>
      <c r="J157" s="224">
        <f t="shared" si="16"/>
        <v>97.9</v>
      </c>
      <c r="K157" s="367"/>
    </row>
    <row r="158" spans="1:11" ht="25.5">
      <c r="A158" s="221">
        <v>146</v>
      </c>
      <c r="B158" s="317" t="s">
        <v>510</v>
      </c>
      <c r="C158" s="315" t="s">
        <v>57</v>
      </c>
      <c r="D158" s="316" t="s">
        <v>11</v>
      </c>
      <c r="E158" s="316" t="s">
        <v>148</v>
      </c>
      <c r="F158" s="316" t="s">
        <v>484</v>
      </c>
      <c r="G158" s="316" t="s">
        <v>182</v>
      </c>
      <c r="H158" s="222">
        <f t="shared" si="16"/>
        <v>10.9</v>
      </c>
      <c r="I158" s="223">
        <f t="shared" si="16"/>
        <v>11.3</v>
      </c>
      <c r="J158" s="224">
        <f t="shared" si="16"/>
        <v>97.9</v>
      </c>
      <c r="K158" s="367"/>
    </row>
    <row r="159" spans="1:11" ht="25.5">
      <c r="A159" s="221">
        <v>147</v>
      </c>
      <c r="B159" s="314" t="s">
        <v>223</v>
      </c>
      <c r="C159" s="315" t="s">
        <v>57</v>
      </c>
      <c r="D159" s="316" t="s">
        <v>11</v>
      </c>
      <c r="E159" s="316" t="s">
        <v>148</v>
      </c>
      <c r="F159" s="316" t="s">
        <v>484</v>
      </c>
      <c r="G159" s="316" t="s">
        <v>183</v>
      </c>
      <c r="H159" s="222">
        <v>10.9</v>
      </c>
      <c r="I159" s="223">
        <v>11.3</v>
      </c>
      <c r="J159" s="224">
        <v>97.9</v>
      </c>
      <c r="K159" s="367"/>
    </row>
    <row r="160" spans="1:11" ht="12.75">
      <c r="A160" s="221">
        <v>148</v>
      </c>
      <c r="B160" s="314" t="s">
        <v>26</v>
      </c>
      <c r="C160" s="315" t="s">
        <v>57</v>
      </c>
      <c r="D160" s="316" t="s">
        <v>11</v>
      </c>
      <c r="E160" s="316" t="s">
        <v>65</v>
      </c>
      <c r="F160" s="316"/>
      <c r="G160" s="316"/>
      <c r="H160" s="222">
        <f>H187+H207+H173+H161+H198+H199+H203</f>
        <v>73261.67587</v>
      </c>
      <c r="I160" s="222">
        <f>I187+I207+I173+I161+I203+I195+I199</f>
        <v>63813.19555999999</v>
      </c>
      <c r="J160" s="224">
        <f>J187+J207+J173+J161+J203+J195+J199</f>
        <v>63820.001249999994</v>
      </c>
      <c r="K160" s="367"/>
    </row>
    <row r="161" spans="1:11" ht="25.5">
      <c r="A161" s="221">
        <v>149</v>
      </c>
      <c r="B161" s="314" t="s">
        <v>246</v>
      </c>
      <c r="C161" s="315" t="s">
        <v>57</v>
      </c>
      <c r="D161" s="316" t="s">
        <v>11</v>
      </c>
      <c r="E161" s="316" t="s">
        <v>65</v>
      </c>
      <c r="F161" s="316" t="s">
        <v>337</v>
      </c>
      <c r="G161" s="316"/>
      <c r="H161" s="222">
        <f>H162</f>
        <v>96.33986999999999</v>
      </c>
      <c r="I161" s="223">
        <f>I162</f>
        <v>89.14256</v>
      </c>
      <c r="J161" s="224">
        <f>J162</f>
        <v>89.12625</v>
      </c>
      <c r="K161" s="367"/>
    </row>
    <row r="162" spans="1:11" ht="25.5">
      <c r="A162" s="221">
        <v>150</v>
      </c>
      <c r="B162" s="314" t="s">
        <v>424</v>
      </c>
      <c r="C162" s="315" t="s">
        <v>57</v>
      </c>
      <c r="D162" s="316" t="s">
        <v>11</v>
      </c>
      <c r="E162" s="316" t="s">
        <v>65</v>
      </c>
      <c r="F162" s="316" t="s">
        <v>348</v>
      </c>
      <c r="G162" s="316"/>
      <c r="H162" s="222">
        <f>H168+H163</f>
        <v>96.33986999999999</v>
      </c>
      <c r="I162" s="223">
        <f>I168+I163</f>
        <v>89.14256</v>
      </c>
      <c r="J162" s="224">
        <f>J168+J163</f>
        <v>89.12625</v>
      </c>
      <c r="K162" s="367"/>
    </row>
    <row r="163" spans="1:11" ht="140.25">
      <c r="A163" s="221">
        <v>151</v>
      </c>
      <c r="B163" s="314" t="s">
        <v>785</v>
      </c>
      <c r="C163" s="315" t="s">
        <v>57</v>
      </c>
      <c r="D163" s="316" t="s">
        <v>11</v>
      </c>
      <c r="E163" s="316" t="s">
        <v>65</v>
      </c>
      <c r="F163" s="316" t="s">
        <v>786</v>
      </c>
      <c r="G163" s="316"/>
      <c r="H163" s="222">
        <f>H164+H166</f>
        <v>66.53987</v>
      </c>
      <c r="I163" s="223">
        <f>I164+I166</f>
        <v>61.74256</v>
      </c>
      <c r="J163" s="224">
        <f>J164+J166</f>
        <v>61.72625</v>
      </c>
      <c r="K163" s="367"/>
    </row>
    <row r="164" spans="1:11" ht="51">
      <c r="A164" s="221">
        <v>152</v>
      </c>
      <c r="B164" s="314" t="s">
        <v>242</v>
      </c>
      <c r="C164" s="315" t="s">
        <v>57</v>
      </c>
      <c r="D164" s="316" t="s">
        <v>11</v>
      </c>
      <c r="E164" s="316" t="s">
        <v>65</v>
      </c>
      <c r="F164" s="316" t="s">
        <v>786</v>
      </c>
      <c r="G164" s="316" t="s">
        <v>170</v>
      </c>
      <c r="H164" s="222">
        <f>H165</f>
        <v>65.03987</v>
      </c>
      <c r="I164" s="223">
        <f>I165</f>
        <v>60.24256</v>
      </c>
      <c r="J164" s="224">
        <f>J165</f>
        <v>60.22625</v>
      </c>
      <c r="K164" s="367"/>
    </row>
    <row r="165" spans="1:11" ht="25.5">
      <c r="A165" s="221">
        <v>153</v>
      </c>
      <c r="B165" s="314" t="s">
        <v>202</v>
      </c>
      <c r="C165" s="315" t="s">
        <v>57</v>
      </c>
      <c r="D165" s="316" t="s">
        <v>11</v>
      </c>
      <c r="E165" s="316" t="s">
        <v>65</v>
      </c>
      <c r="F165" s="316" t="s">
        <v>786</v>
      </c>
      <c r="G165" s="316" t="s">
        <v>122</v>
      </c>
      <c r="H165" s="222">
        <v>65.03987</v>
      </c>
      <c r="I165" s="223">
        <v>60.24256</v>
      </c>
      <c r="J165" s="224">
        <v>60.22625</v>
      </c>
      <c r="K165" s="367"/>
    </row>
    <row r="166" spans="1:11" ht="25.5">
      <c r="A166" s="221">
        <v>154</v>
      </c>
      <c r="B166" s="317" t="s">
        <v>510</v>
      </c>
      <c r="C166" s="315" t="s">
        <v>57</v>
      </c>
      <c r="D166" s="316" t="s">
        <v>11</v>
      </c>
      <c r="E166" s="316" t="s">
        <v>65</v>
      </c>
      <c r="F166" s="316" t="s">
        <v>786</v>
      </c>
      <c r="G166" s="316" t="s">
        <v>182</v>
      </c>
      <c r="H166" s="222">
        <f>H167</f>
        <v>1.5</v>
      </c>
      <c r="I166" s="223">
        <f>I167</f>
        <v>1.5</v>
      </c>
      <c r="J166" s="224">
        <f>J167</f>
        <v>1.5</v>
      </c>
      <c r="K166" s="367"/>
    </row>
    <row r="167" spans="1:11" ht="25.5">
      <c r="A167" s="221">
        <v>155</v>
      </c>
      <c r="B167" s="314" t="s">
        <v>223</v>
      </c>
      <c r="C167" s="315" t="s">
        <v>57</v>
      </c>
      <c r="D167" s="316" t="s">
        <v>11</v>
      </c>
      <c r="E167" s="316" t="s">
        <v>65</v>
      </c>
      <c r="F167" s="316" t="s">
        <v>786</v>
      </c>
      <c r="G167" s="316" t="s">
        <v>183</v>
      </c>
      <c r="H167" s="222">
        <v>1.5</v>
      </c>
      <c r="I167" s="223">
        <v>1.5</v>
      </c>
      <c r="J167" s="224">
        <v>1.5</v>
      </c>
      <c r="K167" s="367"/>
    </row>
    <row r="168" spans="1:11" ht="140.25">
      <c r="A168" s="221">
        <v>156</v>
      </c>
      <c r="B168" s="341" t="s">
        <v>693</v>
      </c>
      <c r="C168" s="315" t="s">
        <v>57</v>
      </c>
      <c r="D168" s="316" t="s">
        <v>11</v>
      </c>
      <c r="E168" s="316" t="s">
        <v>65</v>
      </c>
      <c r="F168" s="316" t="s">
        <v>690</v>
      </c>
      <c r="G168" s="316"/>
      <c r="H168" s="222">
        <f>H169+H171</f>
        <v>29.8</v>
      </c>
      <c r="I168" s="223">
        <f>I169+I171</f>
        <v>27.400000000000002</v>
      </c>
      <c r="J168" s="224">
        <f>J169+J171</f>
        <v>27.400000000000002</v>
      </c>
      <c r="K168" s="367"/>
    </row>
    <row r="169" spans="1:11" ht="51">
      <c r="A169" s="221">
        <v>157</v>
      </c>
      <c r="B169" s="317" t="s">
        <v>180</v>
      </c>
      <c r="C169" s="315" t="s">
        <v>57</v>
      </c>
      <c r="D169" s="316" t="s">
        <v>11</v>
      </c>
      <c r="E169" s="316" t="s">
        <v>65</v>
      </c>
      <c r="F169" s="316" t="s">
        <v>690</v>
      </c>
      <c r="G169" s="325" t="s">
        <v>170</v>
      </c>
      <c r="H169" s="222">
        <f>H170</f>
        <v>29.2</v>
      </c>
      <c r="I169" s="223">
        <f>I170</f>
        <v>26.8</v>
      </c>
      <c r="J169" s="224">
        <f>J170</f>
        <v>26.8</v>
      </c>
      <c r="K169" s="367"/>
    </row>
    <row r="170" spans="1:11" ht="25.5">
      <c r="A170" s="221">
        <v>158</v>
      </c>
      <c r="B170" s="314" t="s">
        <v>202</v>
      </c>
      <c r="C170" s="315" t="s">
        <v>57</v>
      </c>
      <c r="D170" s="316" t="s">
        <v>11</v>
      </c>
      <c r="E170" s="316" t="s">
        <v>65</v>
      </c>
      <c r="F170" s="316" t="s">
        <v>690</v>
      </c>
      <c r="G170" s="325" t="s">
        <v>122</v>
      </c>
      <c r="H170" s="222">
        <v>29.2</v>
      </c>
      <c r="I170" s="223">
        <v>26.8</v>
      </c>
      <c r="J170" s="225">
        <v>26.8</v>
      </c>
      <c r="K170" s="367"/>
    </row>
    <row r="171" spans="1:11" ht="25.5">
      <c r="A171" s="221">
        <v>159</v>
      </c>
      <c r="B171" s="317" t="s">
        <v>510</v>
      </c>
      <c r="C171" s="315" t="s">
        <v>57</v>
      </c>
      <c r="D171" s="316" t="s">
        <v>11</v>
      </c>
      <c r="E171" s="316" t="s">
        <v>65</v>
      </c>
      <c r="F171" s="316" t="s">
        <v>690</v>
      </c>
      <c r="G171" s="325" t="s">
        <v>182</v>
      </c>
      <c r="H171" s="222">
        <f>H172</f>
        <v>0.6</v>
      </c>
      <c r="I171" s="223">
        <f>I172</f>
        <v>0.6</v>
      </c>
      <c r="J171" s="224">
        <f>J172</f>
        <v>0.6</v>
      </c>
      <c r="K171" s="367"/>
    </row>
    <row r="172" spans="1:11" ht="25.5">
      <c r="A172" s="221">
        <v>160</v>
      </c>
      <c r="B172" s="314" t="s">
        <v>223</v>
      </c>
      <c r="C172" s="315" t="s">
        <v>57</v>
      </c>
      <c r="D172" s="316" t="s">
        <v>11</v>
      </c>
      <c r="E172" s="316" t="s">
        <v>65</v>
      </c>
      <c r="F172" s="316" t="s">
        <v>690</v>
      </c>
      <c r="G172" s="325" t="s">
        <v>183</v>
      </c>
      <c r="H172" s="222">
        <v>0.6</v>
      </c>
      <c r="I172" s="223">
        <v>0.6</v>
      </c>
      <c r="J172" s="224">
        <v>0.6</v>
      </c>
      <c r="K172" s="367"/>
    </row>
    <row r="173" spans="1:11" ht="25.5">
      <c r="A173" s="221">
        <v>161</v>
      </c>
      <c r="B173" s="314" t="s">
        <v>425</v>
      </c>
      <c r="C173" s="315" t="s">
        <v>57</v>
      </c>
      <c r="D173" s="316" t="s">
        <v>11</v>
      </c>
      <c r="E173" s="316" t="s">
        <v>65</v>
      </c>
      <c r="F173" s="316" t="s">
        <v>358</v>
      </c>
      <c r="G173" s="316"/>
      <c r="H173" s="222">
        <f>H174</f>
        <v>5662.66</v>
      </c>
      <c r="I173" s="223">
        <f>I174</f>
        <v>5202.7</v>
      </c>
      <c r="J173" s="224">
        <f>J174</f>
        <v>5202.7</v>
      </c>
      <c r="K173" s="367"/>
    </row>
    <row r="174" spans="1:11" ht="57" customHeight="1">
      <c r="A174" s="221">
        <v>162</v>
      </c>
      <c r="B174" s="314" t="s">
        <v>277</v>
      </c>
      <c r="C174" s="315" t="s">
        <v>57</v>
      </c>
      <c r="D174" s="316" t="s">
        <v>11</v>
      </c>
      <c r="E174" s="316" t="s">
        <v>65</v>
      </c>
      <c r="F174" s="316" t="s">
        <v>359</v>
      </c>
      <c r="G174" s="316"/>
      <c r="H174" s="222">
        <f>H182+H175</f>
        <v>5662.66</v>
      </c>
      <c r="I174" s="223">
        <f>I182+I175</f>
        <v>5202.7</v>
      </c>
      <c r="J174" s="224">
        <f>J182+J175</f>
        <v>5202.7</v>
      </c>
      <c r="K174" s="367"/>
    </row>
    <row r="175" spans="1:11" ht="63.75">
      <c r="A175" s="221">
        <v>163</v>
      </c>
      <c r="B175" s="314" t="s">
        <v>826</v>
      </c>
      <c r="C175" s="315" t="s">
        <v>57</v>
      </c>
      <c r="D175" s="316" t="s">
        <v>11</v>
      </c>
      <c r="E175" s="316" t="s">
        <v>65</v>
      </c>
      <c r="F175" s="316" t="s">
        <v>827</v>
      </c>
      <c r="G175" s="316"/>
      <c r="H175" s="222">
        <f>H176+H178+H180</f>
        <v>5296.76</v>
      </c>
      <c r="I175" s="223">
        <f>I176+I178+I180</f>
        <v>4888.8</v>
      </c>
      <c r="J175" s="224">
        <f>J176+J178+J180</f>
        <v>4888.8</v>
      </c>
      <c r="K175" s="367"/>
    </row>
    <row r="176" spans="1:11" ht="51">
      <c r="A176" s="221">
        <v>164</v>
      </c>
      <c r="B176" s="314" t="s">
        <v>242</v>
      </c>
      <c r="C176" s="315" t="s">
        <v>57</v>
      </c>
      <c r="D176" s="316" t="s">
        <v>11</v>
      </c>
      <c r="E176" s="316" t="s">
        <v>65</v>
      </c>
      <c r="F176" s="316" t="s">
        <v>827</v>
      </c>
      <c r="G176" s="316" t="s">
        <v>170</v>
      </c>
      <c r="H176" s="222">
        <f>H177</f>
        <v>5257.582</v>
      </c>
      <c r="I176" s="223">
        <f>I177</f>
        <v>4849.622</v>
      </c>
      <c r="J176" s="224">
        <f>J177</f>
        <v>4849.622</v>
      </c>
      <c r="K176" s="367"/>
    </row>
    <row r="177" spans="1:11" ht="12.75">
      <c r="A177" s="221">
        <v>165</v>
      </c>
      <c r="B177" s="314" t="s">
        <v>195</v>
      </c>
      <c r="C177" s="315" t="s">
        <v>57</v>
      </c>
      <c r="D177" s="316" t="s">
        <v>11</v>
      </c>
      <c r="E177" s="316" t="s">
        <v>65</v>
      </c>
      <c r="F177" s="316" t="s">
        <v>827</v>
      </c>
      <c r="G177" s="316" t="s">
        <v>140</v>
      </c>
      <c r="H177" s="222">
        <v>5257.582</v>
      </c>
      <c r="I177" s="222">
        <v>4849.622</v>
      </c>
      <c r="J177" s="225">
        <v>4849.622</v>
      </c>
      <c r="K177" s="367"/>
    </row>
    <row r="178" spans="1:11" ht="25.5">
      <c r="A178" s="221">
        <v>166</v>
      </c>
      <c r="B178" s="317" t="s">
        <v>510</v>
      </c>
      <c r="C178" s="315" t="s">
        <v>57</v>
      </c>
      <c r="D178" s="316" t="s">
        <v>11</v>
      </c>
      <c r="E178" s="316" t="s">
        <v>65</v>
      </c>
      <c r="F178" s="316" t="s">
        <v>827</v>
      </c>
      <c r="G178" s="316" t="s">
        <v>182</v>
      </c>
      <c r="H178" s="222">
        <f>H179</f>
        <v>38.178</v>
      </c>
      <c r="I178" s="223">
        <f>I179</f>
        <v>38.178</v>
      </c>
      <c r="J178" s="224">
        <f>J179</f>
        <v>38.178</v>
      </c>
      <c r="K178" s="367"/>
    </row>
    <row r="179" spans="1:11" ht="24" customHeight="1">
      <c r="A179" s="221">
        <v>167</v>
      </c>
      <c r="B179" s="314" t="s">
        <v>223</v>
      </c>
      <c r="C179" s="315" t="s">
        <v>57</v>
      </c>
      <c r="D179" s="316" t="s">
        <v>11</v>
      </c>
      <c r="E179" s="316" t="s">
        <v>65</v>
      </c>
      <c r="F179" s="316" t="s">
        <v>827</v>
      </c>
      <c r="G179" s="316" t="s">
        <v>183</v>
      </c>
      <c r="H179" s="222">
        <v>38.178</v>
      </c>
      <c r="I179" s="223">
        <v>38.178</v>
      </c>
      <c r="J179" s="224">
        <v>38.178</v>
      </c>
      <c r="K179" s="367"/>
    </row>
    <row r="180" spans="1:11" ht="12.75">
      <c r="A180" s="221">
        <v>168</v>
      </c>
      <c r="B180" s="317" t="s">
        <v>184</v>
      </c>
      <c r="C180" s="315" t="s">
        <v>57</v>
      </c>
      <c r="D180" s="316" t="s">
        <v>11</v>
      </c>
      <c r="E180" s="316" t="s">
        <v>65</v>
      </c>
      <c r="F180" s="316" t="s">
        <v>827</v>
      </c>
      <c r="G180" s="316" t="s">
        <v>185</v>
      </c>
      <c r="H180" s="222">
        <f>H181</f>
        <v>1</v>
      </c>
      <c r="I180" s="223">
        <f>I181</f>
        <v>1</v>
      </c>
      <c r="J180" s="224">
        <f>J181</f>
        <v>1</v>
      </c>
      <c r="K180" s="367"/>
    </row>
    <row r="181" spans="1:11" ht="13.5" customHeight="1">
      <c r="A181" s="221">
        <v>169</v>
      </c>
      <c r="B181" s="342" t="s">
        <v>186</v>
      </c>
      <c r="C181" s="315" t="s">
        <v>57</v>
      </c>
      <c r="D181" s="316" t="s">
        <v>11</v>
      </c>
      <c r="E181" s="316" t="s">
        <v>65</v>
      </c>
      <c r="F181" s="316" t="s">
        <v>827</v>
      </c>
      <c r="G181" s="316" t="s">
        <v>187</v>
      </c>
      <c r="H181" s="222">
        <v>1</v>
      </c>
      <c r="I181" s="223">
        <v>1</v>
      </c>
      <c r="J181" s="224">
        <v>1</v>
      </c>
      <c r="K181" s="367"/>
    </row>
    <row r="182" spans="1:11" ht="89.25">
      <c r="A182" s="221">
        <v>170</v>
      </c>
      <c r="B182" s="314" t="s">
        <v>776</v>
      </c>
      <c r="C182" s="315" t="s">
        <v>57</v>
      </c>
      <c r="D182" s="316" t="s">
        <v>11</v>
      </c>
      <c r="E182" s="316" t="s">
        <v>65</v>
      </c>
      <c r="F182" s="316" t="s">
        <v>360</v>
      </c>
      <c r="G182" s="316"/>
      <c r="H182" s="222">
        <f>H183+H185</f>
        <v>365.9</v>
      </c>
      <c r="I182" s="223">
        <f>I183+I185</f>
        <v>313.9</v>
      </c>
      <c r="J182" s="224">
        <f>J183+J185</f>
        <v>313.9</v>
      </c>
      <c r="K182" s="367"/>
    </row>
    <row r="183" spans="1:11" ht="51">
      <c r="A183" s="221">
        <v>171</v>
      </c>
      <c r="B183" s="314" t="s">
        <v>242</v>
      </c>
      <c r="C183" s="315" t="s">
        <v>57</v>
      </c>
      <c r="D183" s="316" t="s">
        <v>11</v>
      </c>
      <c r="E183" s="316" t="s">
        <v>65</v>
      </c>
      <c r="F183" s="316" t="s">
        <v>360</v>
      </c>
      <c r="G183" s="316" t="s">
        <v>170</v>
      </c>
      <c r="H183" s="222">
        <f>H184</f>
        <v>324.4</v>
      </c>
      <c r="I183" s="223">
        <f>I184</f>
        <v>272.4</v>
      </c>
      <c r="J183" s="224">
        <f>J184</f>
        <v>272.4</v>
      </c>
      <c r="K183" s="367"/>
    </row>
    <row r="184" spans="1:11" ht="12.75">
      <c r="A184" s="221">
        <v>172</v>
      </c>
      <c r="B184" s="314" t="s">
        <v>195</v>
      </c>
      <c r="C184" s="315" t="s">
        <v>57</v>
      </c>
      <c r="D184" s="316" t="s">
        <v>11</v>
      </c>
      <c r="E184" s="316" t="s">
        <v>65</v>
      </c>
      <c r="F184" s="316" t="s">
        <v>360</v>
      </c>
      <c r="G184" s="316" t="s">
        <v>140</v>
      </c>
      <c r="H184" s="222">
        <v>324.4</v>
      </c>
      <c r="I184" s="222">
        <v>272.4</v>
      </c>
      <c r="J184" s="225">
        <v>272.4</v>
      </c>
      <c r="K184" s="367"/>
    </row>
    <row r="185" spans="1:11" ht="25.5">
      <c r="A185" s="221">
        <v>173</v>
      </c>
      <c r="B185" s="317" t="s">
        <v>510</v>
      </c>
      <c r="C185" s="315" t="s">
        <v>57</v>
      </c>
      <c r="D185" s="316" t="s">
        <v>11</v>
      </c>
      <c r="E185" s="316" t="s">
        <v>65</v>
      </c>
      <c r="F185" s="316" t="s">
        <v>360</v>
      </c>
      <c r="G185" s="316" t="s">
        <v>182</v>
      </c>
      <c r="H185" s="222">
        <f>H186</f>
        <v>41.5</v>
      </c>
      <c r="I185" s="223">
        <f>I186</f>
        <v>41.5</v>
      </c>
      <c r="J185" s="224">
        <f>J186</f>
        <v>41.5</v>
      </c>
      <c r="K185" s="369"/>
    </row>
    <row r="186" spans="1:11" ht="25.5">
      <c r="A186" s="221">
        <v>174</v>
      </c>
      <c r="B186" s="314" t="s">
        <v>223</v>
      </c>
      <c r="C186" s="315" t="s">
        <v>57</v>
      </c>
      <c r="D186" s="316" t="s">
        <v>11</v>
      </c>
      <c r="E186" s="316" t="s">
        <v>65</v>
      </c>
      <c r="F186" s="316" t="s">
        <v>360</v>
      </c>
      <c r="G186" s="316" t="s">
        <v>183</v>
      </c>
      <c r="H186" s="222">
        <v>41.5</v>
      </c>
      <c r="I186" s="223">
        <v>41.5</v>
      </c>
      <c r="J186" s="224">
        <v>41.5</v>
      </c>
      <c r="K186" s="367"/>
    </row>
    <row r="187" spans="1:11" ht="25.5">
      <c r="A187" s="221">
        <v>175</v>
      </c>
      <c r="B187" s="314" t="s">
        <v>257</v>
      </c>
      <c r="C187" s="315" t="s">
        <v>57</v>
      </c>
      <c r="D187" s="316" t="s">
        <v>11</v>
      </c>
      <c r="E187" s="316" t="s">
        <v>65</v>
      </c>
      <c r="F187" s="316" t="s">
        <v>314</v>
      </c>
      <c r="G187" s="316"/>
      <c r="H187" s="222">
        <f>H188</f>
        <v>833.164</v>
      </c>
      <c r="I187" s="223">
        <f>I188</f>
        <v>833.164</v>
      </c>
      <c r="J187" s="224">
        <f>J188</f>
        <v>833.164</v>
      </c>
      <c r="K187" s="369"/>
    </row>
    <row r="188" spans="1:11" ht="38.25">
      <c r="A188" s="221">
        <v>176</v>
      </c>
      <c r="B188" s="314" t="s">
        <v>258</v>
      </c>
      <c r="C188" s="315" t="s">
        <v>57</v>
      </c>
      <c r="D188" s="316" t="s">
        <v>11</v>
      </c>
      <c r="E188" s="316" t="s">
        <v>65</v>
      </c>
      <c r="F188" s="316" t="s">
        <v>315</v>
      </c>
      <c r="G188" s="316"/>
      <c r="H188" s="222">
        <f>H193+H189+H191</f>
        <v>833.164</v>
      </c>
      <c r="I188" s="222">
        <f>I193+I189+I191</f>
        <v>833.164</v>
      </c>
      <c r="J188" s="225">
        <f>J193+J189+J191</f>
        <v>833.164</v>
      </c>
      <c r="K188" s="367"/>
    </row>
    <row r="189" spans="1:11" ht="25.5">
      <c r="A189" s="221">
        <v>177</v>
      </c>
      <c r="B189" s="317" t="s">
        <v>510</v>
      </c>
      <c r="C189" s="315" t="s">
        <v>57</v>
      </c>
      <c r="D189" s="316" t="s">
        <v>11</v>
      </c>
      <c r="E189" s="316" t="s">
        <v>65</v>
      </c>
      <c r="F189" s="316" t="s">
        <v>315</v>
      </c>
      <c r="G189" s="316" t="s">
        <v>182</v>
      </c>
      <c r="H189" s="222">
        <f>H190</f>
        <v>44</v>
      </c>
      <c r="I189" s="222">
        <f>I190</f>
        <v>44</v>
      </c>
      <c r="J189" s="225">
        <f>J190</f>
        <v>44</v>
      </c>
      <c r="K189" s="367"/>
    </row>
    <row r="190" spans="1:11" ht="25.5">
      <c r="A190" s="221">
        <v>178</v>
      </c>
      <c r="B190" s="314" t="s">
        <v>223</v>
      </c>
      <c r="C190" s="315" t="s">
        <v>57</v>
      </c>
      <c r="D190" s="316" t="s">
        <v>11</v>
      </c>
      <c r="E190" s="316" t="s">
        <v>65</v>
      </c>
      <c r="F190" s="316" t="s">
        <v>315</v>
      </c>
      <c r="G190" s="316" t="s">
        <v>183</v>
      </c>
      <c r="H190" s="222">
        <v>44</v>
      </c>
      <c r="I190" s="222">
        <v>44</v>
      </c>
      <c r="J190" s="225">
        <v>44</v>
      </c>
      <c r="K190" s="367"/>
    </row>
    <row r="191" spans="1:11" ht="25.5">
      <c r="A191" s="221">
        <v>179</v>
      </c>
      <c r="B191" s="318" t="s">
        <v>224</v>
      </c>
      <c r="C191" s="315" t="s">
        <v>57</v>
      </c>
      <c r="D191" s="316" t="s">
        <v>11</v>
      </c>
      <c r="E191" s="316" t="s">
        <v>65</v>
      </c>
      <c r="F191" s="316" t="s">
        <v>315</v>
      </c>
      <c r="G191" s="316" t="s">
        <v>209</v>
      </c>
      <c r="H191" s="222">
        <f>H192</f>
        <v>189.403</v>
      </c>
      <c r="I191" s="223">
        <f>I192</f>
        <v>189.403</v>
      </c>
      <c r="J191" s="224">
        <f>J192</f>
        <v>189.403</v>
      </c>
      <c r="K191" s="367"/>
    </row>
    <row r="192" spans="1:11" ht="38.25">
      <c r="A192" s="221">
        <v>180</v>
      </c>
      <c r="B192" s="318" t="s">
        <v>772</v>
      </c>
      <c r="C192" s="315" t="s">
        <v>57</v>
      </c>
      <c r="D192" s="316" t="s">
        <v>11</v>
      </c>
      <c r="E192" s="316" t="s">
        <v>65</v>
      </c>
      <c r="F192" s="316" t="s">
        <v>315</v>
      </c>
      <c r="G192" s="316" t="s">
        <v>256</v>
      </c>
      <c r="H192" s="222">
        <v>189.403</v>
      </c>
      <c r="I192" s="223">
        <v>189.403</v>
      </c>
      <c r="J192" s="224">
        <v>189.403</v>
      </c>
      <c r="K192" s="367"/>
    </row>
    <row r="193" spans="1:11" ht="12.75">
      <c r="A193" s="221">
        <v>181</v>
      </c>
      <c r="B193" s="314" t="s">
        <v>184</v>
      </c>
      <c r="C193" s="315" t="s">
        <v>57</v>
      </c>
      <c r="D193" s="316" t="s">
        <v>11</v>
      </c>
      <c r="E193" s="316" t="s">
        <v>65</v>
      </c>
      <c r="F193" s="316" t="s">
        <v>315</v>
      </c>
      <c r="G193" s="316" t="s">
        <v>185</v>
      </c>
      <c r="H193" s="222">
        <f>H194</f>
        <v>599.761</v>
      </c>
      <c r="I193" s="222">
        <f>I194</f>
        <v>599.761</v>
      </c>
      <c r="J193" s="225">
        <f>J194</f>
        <v>599.761</v>
      </c>
      <c r="K193" s="367"/>
    </row>
    <row r="194" spans="1:11" ht="38.25">
      <c r="A194" s="221">
        <v>182</v>
      </c>
      <c r="B194" s="314" t="s">
        <v>516</v>
      </c>
      <c r="C194" s="315" t="s">
        <v>57</v>
      </c>
      <c r="D194" s="316" t="s">
        <v>11</v>
      </c>
      <c r="E194" s="316" t="s">
        <v>65</v>
      </c>
      <c r="F194" s="316" t="s">
        <v>315</v>
      </c>
      <c r="G194" s="316" t="s">
        <v>197</v>
      </c>
      <c r="H194" s="222">
        <v>599.761</v>
      </c>
      <c r="I194" s="222">
        <v>599.761</v>
      </c>
      <c r="J194" s="225">
        <v>599.761</v>
      </c>
      <c r="K194" s="367"/>
    </row>
    <row r="195" spans="1:11" ht="25.5">
      <c r="A195" s="221">
        <v>183</v>
      </c>
      <c r="B195" s="314" t="s">
        <v>818</v>
      </c>
      <c r="C195" s="315" t="s">
        <v>57</v>
      </c>
      <c r="D195" s="316" t="s">
        <v>11</v>
      </c>
      <c r="E195" s="316" t="s">
        <v>65</v>
      </c>
      <c r="F195" s="316" t="s">
        <v>820</v>
      </c>
      <c r="G195" s="316"/>
      <c r="H195" s="222">
        <f aca="true" t="shared" si="17" ref="H195:J197">H196</f>
        <v>5</v>
      </c>
      <c r="I195" s="222">
        <f t="shared" si="17"/>
        <v>5</v>
      </c>
      <c r="J195" s="225">
        <f t="shared" si="17"/>
        <v>5</v>
      </c>
      <c r="K195" s="367"/>
    </row>
    <row r="196" spans="1:11" ht="52.5" customHeight="1">
      <c r="A196" s="221">
        <v>184</v>
      </c>
      <c r="B196" s="314" t="s">
        <v>819</v>
      </c>
      <c r="C196" s="315" t="s">
        <v>57</v>
      </c>
      <c r="D196" s="316" t="s">
        <v>11</v>
      </c>
      <c r="E196" s="316" t="s">
        <v>65</v>
      </c>
      <c r="F196" s="316" t="s">
        <v>821</v>
      </c>
      <c r="G196" s="316"/>
      <c r="H196" s="222">
        <f t="shared" si="17"/>
        <v>5</v>
      </c>
      <c r="I196" s="222">
        <f t="shared" si="17"/>
        <v>5</v>
      </c>
      <c r="J196" s="225">
        <f t="shared" si="17"/>
        <v>5</v>
      </c>
      <c r="K196" s="367"/>
    </row>
    <row r="197" spans="1:11" ht="25.5">
      <c r="A197" s="221">
        <v>185</v>
      </c>
      <c r="B197" s="317" t="s">
        <v>510</v>
      </c>
      <c r="C197" s="315" t="s">
        <v>57</v>
      </c>
      <c r="D197" s="316" t="s">
        <v>11</v>
      </c>
      <c r="E197" s="316" t="s">
        <v>65</v>
      </c>
      <c r="F197" s="316" t="s">
        <v>821</v>
      </c>
      <c r="G197" s="316" t="s">
        <v>182</v>
      </c>
      <c r="H197" s="222">
        <f t="shared" si="17"/>
        <v>5</v>
      </c>
      <c r="I197" s="222">
        <f t="shared" si="17"/>
        <v>5</v>
      </c>
      <c r="J197" s="225">
        <f t="shared" si="17"/>
        <v>5</v>
      </c>
      <c r="K197" s="367"/>
    </row>
    <row r="198" spans="1:11" ht="25.5">
      <c r="A198" s="221">
        <v>186</v>
      </c>
      <c r="B198" s="314" t="s">
        <v>223</v>
      </c>
      <c r="C198" s="315" t="s">
        <v>57</v>
      </c>
      <c r="D198" s="316" t="s">
        <v>11</v>
      </c>
      <c r="E198" s="316" t="s">
        <v>65</v>
      </c>
      <c r="F198" s="316" t="s">
        <v>821</v>
      </c>
      <c r="G198" s="316" t="s">
        <v>183</v>
      </c>
      <c r="H198" s="222">
        <v>5</v>
      </c>
      <c r="I198" s="222">
        <v>5</v>
      </c>
      <c r="J198" s="225">
        <v>5</v>
      </c>
      <c r="K198" s="367"/>
    </row>
    <row r="199" spans="1:11" ht="25.5">
      <c r="A199" s="221">
        <v>187</v>
      </c>
      <c r="B199" s="314" t="s">
        <v>822</v>
      </c>
      <c r="C199" s="315" t="s">
        <v>57</v>
      </c>
      <c r="D199" s="316" t="s">
        <v>11</v>
      </c>
      <c r="E199" s="316" t="s">
        <v>65</v>
      </c>
      <c r="F199" s="316" t="s">
        <v>823</v>
      </c>
      <c r="G199" s="316"/>
      <c r="H199" s="222">
        <f aca="true" t="shared" si="18" ref="H199:J201">H200</f>
        <v>37</v>
      </c>
      <c r="I199" s="222">
        <f t="shared" si="18"/>
        <v>37</v>
      </c>
      <c r="J199" s="225">
        <f t="shared" si="18"/>
        <v>37</v>
      </c>
      <c r="K199" s="367"/>
    </row>
    <row r="200" spans="1:11" ht="51">
      <c r="A200" s="221">
        <v>188</v>
      </c>
      <c r="B200" s="314" t="s">
        <v>825</v>
      </c>
      <c r="C200" s="315" t="s">
        <v>57</v>
      </c>
      <c r="D200" s="316" t="s">
        <v>11</v>
      </c>
      <c r="E200" s="316" t="s">
        <v>65</v>
      </c>
      <c r="F200" s="316" t="s">
        <v>824</v>
      </c>
      <c r="G200" s="316"/>
      <c r="H200" s="222">
        <f t="shared" si="18"/>
        <v>37</v>
      </c>
      <c r="I200" s="222">
        <f t="shared" si="18"/>
        <v>37</v>
      </c>
      <c r="J200" s="225">
        <f t="shared" si="18"/>
        <v>37</v>
      </c>
      <c r="K200" s="367"/>
    </row>
    <row r="201" spans="1:11" ht="50.25" customHeight="1">
      <c r="A201" s="221">
        <v>189</v>
      </c>
      <c r="B201" s="317" t="s">
        <v>510</v>
      </c>
      <c r="C201" s="315" t="s">
        <v>57</v>
      </c>
      <c r="D201" s="316" t="s">
        <v>11</v>
      </c>
      <c r="E201" s="316" t="s">
        <v>65</v>
      </c>
      <c r="F201" s="316" t="s">
        <v>824</v>
      </c>
      <c r="G201" s="316" t="s">
        <v>182</v>
      </c>
      <c r="H201" s="222">
        <f t="shared" si="18"/>
        <v>37</v>
      </c>
      <c r="I201" s="222">
        <f t="shared" si="18"/>
        <v>37</v>
      </c>
      <c r="J201" s="225">
        <f t="shared" si="18"/>
        <v>37</v>
      </c>
      <c r="K201" s="367"/>
    </row>
    <row r="202" spans="1:11" ht="25.5">
      <c r="A202" s="221">
        <v>190</v>
      </c>
      <c r="B202" s="314" t="s">
        <v>223</v>
      </c>
      <c r="C202" s="315" t="s">
        <v>57</v>
      </c>
      <c r="D202" s="316" t="s">
        <v>11</v>
      </c>
      <c r="E202" s="316" t="s">
        <v>65</v>
      </c>
      <c r="F202" s="316" t="s">
        <v>824</v>
      </c>
      <c r="G202" s="316" t="s">
        <v>183</v>
      </c>
      <c r="H202" s="222">
        <v>37</v>
      </c>
      <c r="I202" s="222">
        <v>37</v>
      </c>
      <c r="J202" s="225">
        <v>37</v>
      </c>
      <c r="K202" s="367"/>
    </row>
    <row r="203" spans="1:11" ht="25.5">
      <c r="A203" s="221">
        <v>191</v>
      </c>
      <c r="B203" s="314" t="s">
        <v>834</v>
      </c>
      <c r="C203" s="315" t="s">
        <v>57</v>
      </c>
      <c r="D203" s="316" t="s">
        <v>11</v>
      </c>
      <c r="E203" s="316" t="s">
        <v>65</v>
      </c>
      <c r="F203" s="316" t="s">
        <v>835</v>
      </c>
      <c r="G203" s="316"/>
      <c r="H203" s="222">
        <f aca="true" t="shared" si="19" ref="H203:J205">H204</f>
        <v>155</v>
      </c>
      <c r="I203" s="222">
        <f t="shared" si="19"/>
        <v>155</v>
      </c>
      <c r="J203" s="225">
        <f t="shared" si="19"/>
        <v>155</v>
      </c>
      <c r="K203" s="367"/>
    </row>
    <row r="204" spans="1:11" ht="63.75">
      <c r="A204" s="221">
        <v>192</v>
      </c>
      <c r="B204" s="314" t="s">
        <v>838</v>
      </c>
      <c r="C204" s="315" t="s">
        <v>57</v>
      </c>
      <c r="D204" s="316" t="s">
        <v>11</v>
      </c>
      <c r="E204" s="316" t="s">
        <v>65</v>
      </c>
      <c r="F204" s="316" t="s">
        <v>839</v>
      </c>
      <c r="G204" s="316"/>
      <c r="H204" s="222">
        <f t="shared" si="19"/>
        <v>155</v>
      </c>
      <c r="I204" s="222">
        <f t="shared" si="19"/>
        <v>155</v>
      </c>
      <c r="J204" s="225">
        <f t="shared" si="19"/>
        <v>155</v>
      </c>
      <c r="K204" s="367"/>
    </row>
    <row r="205" spans="1:11" ht="25.5">
      <c r="A205" s="221">
        <v>193</v>
      </c>
      <c r="B205" s="317" t="s">
        <v>510</v>
      </c>
      <c r="C205" s="315" t="s">
        <v>57</v>
      </c>
      <c r="D205" s="316" t="s">
        <v>11</v>
      </c>
      <c r="E205" s="316" t="s">
        <v>65</v>
      </c>
      <c r="F205" s="316" t="s">
        <v>839</v>
      </c>
      <c r="G205" s="316" t="s">
        <v>182</v>
      </c>
      <c r="H205" s="222">
        <f t="shared" si="19"/>
        <v>155</v>
      </c>
      <c r="I205" s="222">
        <f t="shared" si="19"/>
        <v>155</v>
      </c>
      <c r="J205" s="225">
        <f t="shared" si="19"/>
        <v>155</v>
      </c>
      <c r="K205" s="367"/>
    </row>
    <row r="206" spans="1:11" ht="51.75" customHeight="1">
      <c r="A206" s="221">
        <v>194</v>
      </c>
      <c r="B206" s="314" t="s">
        <v>223</v>
      </c>
      <c r="C206" s="315" t="s">
        <v>57</v>
      </c>
      <c r="D206" s="316" t="s">
        <v>11</v>
      </c>
      <c r="E206" s="316" t="s">
        <v>65</v>
      </c>
      <c r="F206" s="316" t="s">
        <v>839</v>
      </c>
      <c r="G206" s="316" t="s">
        <v>183</v>
      </c>
      <c r="H206" s="222">
        <v>155</v>
      </c>
      <c r="I206" s="222">
        <v>155</v>
      </c>
      <c r="J206" s="225">
        <v>155</v>
      </c>
      <c r="K206" s="367"/>
    </row>
    <row r="207" spans="1:11" ht="12.75">
      <c r="A207" s="221">
        <v>195</v>
      </c>
      <c r="B207" s="314" t="s">
        <v>178</v>
      </c>
      <c r="C207" s="315" t="s">
        <v>57</v>
      </c>
      <c r="D207" s="316" t="s">
        <v>11</v>
      </c>
      <c r="E207" s="316" t="s">
        <v>65</v>
      </c>
      <c r="F207" s="316" t="s">
        <v>319</v>
      </c>
      <c r="G207" s="316"/>
      <c r="H207" s="222">
        <f>H212+H256+H208</f>
        <v>66472.512</v>
      </c>
      <c r="I207" s="222">
        <f>I212+I256+I208</f>
        <v>57491.189</v>
      </c>
      <c r="J207" s="225">
        <f>J212+J256+J208</f>
        <v>57498.011</v>
      </c>
      <c r="K207" s="367"/>
    </row>
    <row r="208" spans="1:11" ht="12.75">
      <c r="A208" s="221">
        <v>196</v>
      </c>
      <c r="B208" s="314" t="s">
        <v>421</v>
      </c>
      <c r="C208" s="315" t="s">
        <v>57</v>
      </c>
      <c r="D208" s="316" t="s">
        <v>11</v>
      </c>
      <c r="E208" s="316" t="s">
        <v>65</v>
      </c>
      <c r="F208" s="316" t="s">
        <v>422</v>
      </c>
      <c r="G208" s="316"/>
      <c r="H208" s="222">
        <f>H209</f>
        <v>177.367</v>
      </c>
      <c r="I208" s="222">
        <f>I209</f>
        <v>184.189</v>
      </c>
      <c r="J208" s="225">
        <f>J209</f>
        <v>191.011</v>
      </c>
      <c r="K208" s="367"/>
    </row>
    <row r="209" spans="1:11" ht="38.25">
      <c r="A209" s="221">
        <v>197</v>
      </c>
      <c r="B209" s="314" t="s">
        <v>777</v>
      </c>
      <c r="C209" s="315" t="s">
        <v>57</v>
      </c>
      <c r="D209" s="316" t="s">
        <v>11</v>
      </c>
      <c r="E209" s="316" t="s">
        <v>65</v>
      </c>
      <c r="F209" s="316" t="s">
        <v>778</v>
      </c>
      <c r="G209" s="316"/>
      <c r="H209" s="222">
        <f aca="true" t="shared" si="20" ref="H209:J210">H210</f>
        <v>177.367</v>
      </c>
      <c r="I209" s="223">
        <f t="shared" si="20"/>
        <v>184.189</v>
      </c>
      <c r="J209" s="224">
        <f t="shared" si="20"/>
        <v>191.011</v>
      </c>
      <c r="K209" s="367"/>
    </row>
    <row r="210" spans="1:11" ht="12.75">
      <c r="A210" s="221">
        <v>198</v>
      </c>
      <c r="B210" s="314" t="s">
        <v>213</v>
      </c>
      <c r="C210" s="315" t="s">
        <v>57</v>
      </c>
      <c r="D210" s="316" t="s">
        <v>11</v>
      </c>
      <c r="E210" s="316" t="s">
        <v>65</v>
      </c>
      <c r="F210" s="316" t="s">
        <v>778</v>
      </c>
      <c r="G210" s="316" t="s">
        <v>203</v>
      </c>
      <c r="H210" s="222">
        <f t="shared" si="20"/>
        <v>177.367</v>
      </c>
      <c r="I210" s="223">
        <f t="shared" si="20"/>
        <v>184.189</v>
      </c>
      <c r="J210" s="224">
        <f t="shared" si="20"/>
        <v>191.011</v>
      </c>
      <c r="K210" s="367"/>
    </row>
    <row r="211" spans="1:11" ht="55.5" customHeight="1">
      <c r="A211" s="221">
        <v>199</v>
      </c>
      <c r="B211" s="314" t="s">
        <v>907</v>
      </c>
      <c r="C211" s="315" t="s">
        <v>57</v>
      </c>
      <c r="D211" s="316" t="s">
        <v>11</v>
      </c>
      <c r="E211" s="316" t="s">
        <v>65</v>
      </c>
      <c r="F211" s="316" t="s">
        <v>778</v>
      </c>
      <c r="G211" s="316" t="s">
        <v>779</v>
      </c>
      <c r="H211" s="222">
        <v>177.367</v>
      </c>
      <c r="I211" s="223">
        <v>184.189</v>
      </c>
      <c r="J211" s="224">
        <v>191.011</v>
      </c>
      <c r="K211" s="367"/>
    </row>
    <row r="212" spans="1:11" ht="25.5">
      <c r="A212" s="221">
        <v>200</v>
      </c>
      <c r="B212" s="314" t="s">
        <v>463</v>
      </c>
      <c r="C212" s="315" t="s">
        <v>57</v>
      </c>
      <c r="D212" s="316" t="s">
        <v>11</v>
      </c>
      <c r="E212" s="316" t="s">
        <v>65</v>
      </c>
      <c r="F212" s="316" t="s">
        <v>320</v>
      </c>
      <c r="G212" s="316"/>
      <c r="H212" s="222">
        <f>H213+H226+H231+H236+H241+H246+H251+H220</f>
        <v>63615.545000000006</v>
      </c>
      <c r="I212" s="222">
        <f>I213+I226+I231+I236+I241+I246+I251+I220</f>
        <v>54832.1</v>
      </c>
      <c r="J212" s="224">
        <f>J213+J226+J231+J236+J241+J246+J251+J220</f>
        <v>54832.1</v>
      </c>
      <c r="K212" s="367"/>
    </row>
    <row r="213" spans="1:11" ht="25.5">
      <c r="A213" s="221">
        <v>201</v>
      </c>
      <c r="B213" s="314" t="s">
        <v>407</v>
      </c>
      <c r="C213" s="315" t="s">
        <v>57</v>
      </c>
      <c r="D213" s="316" t="s">
        <v>11</v>
      </c>
      <c r="E213" s="316" t="s">
        <v>65</v>
      </c>
      <c r="F213" s="316" t="s">
        <v>408</v>
      </c>
      <c r="G213" s="316"/>
      <c r="H213" s="222">
        <f>H214+H216+H218</f>
        <v>50861.965</v>
      </c>
      <c r="I213" s="223">
        <f>I214+I216+I218</f>
        <v>47379.705</v>
      </c>
      <c r="J213" s="224">
        <f>J214+J216+J218</f>
        <v>47379.705</v>
      </c>
      <c r="K213" s="367"/>
    </row>
    <row r="214" spans="1:11" ht="51">
      <c r="A214" s="221">
        <v>202</v>
      </c>
      <c r="B214" s="317" t="s">
        <v>180</v>
      </c>
      <c r="C214" s="315" t="s">
        <v>57</v>
      </c>
      <c r="D214" s="316" t="s">
        <v>11</v>
      </c>
      <c r="E214" s="316" t="s">
        <v>65</v>
      </c>
      <c r="F214" s="316" t="s">
        <v>408</v>
      </c>
      <c r="G214" s="316" t="s">
        <v>170</v>
      </c>
      <c r="H214" s="222">
        <f>H215</f>
        <v>48788.643</v>
      </c>
      <c r="I214" s="223">
        <f>I215</f>
        <v>45306.383</v>
      </c>
      <c r="J214" s="224">
        <f>J215</f>
        <v>45306.383</v>
      </c>
      <c r="K214" s="367"/>
    </row>
    <row r="215" spans="1:11" ht="12.75">
      <c r="A215" s="221">
        <v>203</v>
      </c>
      <c r="B215" s="314" t="s">
        <v>195</v>
      </c>
      <c r="C215" s="315" t="s">
        <v>57</v>
      </c>
      <c r="D215" s="316" t="s">
        <v>11</v>
      </c>
      <c r="E215" s="316" t="s">
        <v>65</v>
      </c>
      <c r="F215" s="316" t="s">
        <v>408</v>
      </c>
      <c r="G215" s="316" t="s">
        <v>140</v>
      </c>
      <c r="H215" s="222">
        <v>48788.643</v>
      </c>
      <c r="I215" s="222">
        <v>45306.383</v>
      </c>
      <c r="J215" s="225">
        <v>45306.383</v>
      </c>
      <c r="K215" s="367"/>
    </row>
    <row r="216" spans="1:11" ht="57.75" customHeight="1">
      <c r="A216" s="221">
        <v>204</v>
      </c>
      <c r="B216" s="317" t="s">
        <v>510</v>
      </c>
      <c r="C216" s="315" t="s">
        <v>57</v>
      </c>
      <c r="D216" s="316" t="s">
        <v>11</v>
      </c>
      <c r="E216" s="316" t="s">
        <v>65</v>
      </c>
      <c r="F216" s="316" t="s">
        <v>408</v>
      </c>
      <c r="G216" s="316" t="s">
        <v>182</v>
      </c>
      <c r="H216" s="222">
        <f>H217</f>
        <v>2069.322</v>
      </c>
      <c r="I216" s="223">
        <f>I217</f>
        <v>2069.322</v>
      </c>
      <c r="J216" s="224">
        <f>J217</f>
        <v>2069.322</v>
      </c>
      <c r="K216" s="367"/>
    </row>
    <row r="217" spans="1:11" ht="25.5">
      <c r="A217" s="221">
        <v>205</v>
      </c>
      <c r="B217" s="314" t="s">
        <v>223</v>
      </c>
      <c r="C217" s="315" t="s">
        <v>57</v>
      </c>
      <c r="D217" s="316" t="s">
        <v>11</v>
      </c>
      <c r="E217" s="316" t="s">
        <v>65</v>
      </c>
      <c r="F217" s="316" t="s">
        <v>408</v>
      </c>
      <c r="G217" s="316" t="s">
        <v>183</v>
      </c>
      <c r="H217" s="222">
        <v>2069.322</v>
      </c>
      <c r="I217" s="222">
        <v>2069.322</v>
      </c>
      <c r="J217" s="225">
        <v>2069.322</v>
      </c>
      <c r="K217" s="367"/>
    </row>
    <row r="218" spans="1:11" ht="12.75">
      <c r="A218" s="221">
        <v>206</v>
      </c>
      <c r="B218" s="317" t="s">
        <v>184</v>
      </c>
      <c r="C218" s="315" t="s">
        <v>57</v>
      </c>
      <c r="D218" s="316" t="s">
        <v>11</v>
      </c>
      <c r="E218" s="316" t="s">
        <v>65</v>
      </c>
      <c r="F218" s="316" t="s">
        <v>408</v>
      </c>
      <c r="G218" s="316" t="s">
        <v>185</v>
      </c>
      <c r="H218" s="222">
        <f>H219</f>
        <v>4</v>
      </c>
      <c r="I218" s="223">
        <f>I219</f>
        <v>4</v>
      </c>
      <c r="J218" s="224">
        <f>J219</f>
        <v>4</v>
      </c>
      <c r="K218" s="367"/>
    </row>
    <row r="219" spans="1:11" ht="12.75">
      <c r="A219" s="221">
        <v>207</v>
      </c>
      <c r="B219" s="342" t="s">
        <v>186</v>
      </c>
      <c r="C219" s="315" t="s">
        <v>57</v>
      </c>
      <c r="D219" s="316" t="s">
        <v>11</v>
      </c>
      <c r="E219" s="316" t="s">
        <v>65</v>
      </c>
      <c r="F219" s="316" t="s">
        <v>408</v>
      </c>
      <c r="G219" s="316" t="s">
        <v>187</v>
      </c>
      <c r="H219" s="222">
        <v>4</v>
      </c>
      <c r="I219" s="222">
        <v>4</v>
      </c>
      <c r="J219" s="225">
        <v>4</v>
      </c>
      <c r="K219" s="367"/>
    </row>
    <row r="220" spans="1:11" ht="153">
      <c r="A220" s="221">
        <v>208</v>
      </c>
      <c r="B220" s="342" t="s">
        <v>780</v>
      </c>
      <c r="C220" s="315" t="s">
        <v>57</v>
      </c>
      <c r="D220" s="316" t="s">
        <v>11</v>
      </c>
      <c r="E220" s="316" t="s">
        <v>65</v>
      </c>
      <c r="F220" s="316" t="s">
        <v>782</v>
      </c>
      <c r="G220" s="316"/>
      <c r="H220" s="222">
        <f>H221+H223</f>
        <v>30</v>
      </c>
      <c r="I220" s="223">
        <f>I221+I223</f>
        <v>30</v>
      </c>
      <c r="J220" s="224">
        <f>J221+J223</f>
        <v>30</v>
      </c>
      <c r="K220" s="367"/>
    </row>
    <row r="221" spans="1:11" ht="54" customHeight="1">
      <c r="A221" s="221">
        <v>209</v>
      </c>
      <c r="B221" s="317" t="s">
        <v>510</v>
      </c>
      <c r="C221" s="315" t="s">
        <v>57</v>
      </c>
      <c r="D221" s="316" t="s">
        <v>11</v>
      </c>
      <c r="E221" s="316" t="s">
        <v>65</v>
      </c>
      <c r="F221" s="316" t="s">
        <v>782</v>
      </c>
      <c r="G221" s="316" t="s">
        <v>182</v>
      </c>
      <c r="H221" s="222">
        <f>H222</f>
        <v>10</v>
      </c>
      <c r="I221" s="223">
        <f>I222</f>
        <v>10</v>
      </c>
      <c r="J221" s="224">
        <f>J222</f>
        <v>10</v>
      </c>
      <c r="K221" s="367"/>
    </row>
    <row r="222" spans="1:11" ht="25.5">
      <c r="A222" s="221">
        <v>210</v>
      </c>
      <c r="B222" s="314" t="s">
        <v>223</v>
      </c>
      <c r="C222" s="315" t="s">
        <v>57</v>
      </c>
      <c r="D222" s="316" t="s">
        <v>11</v>
      </c>
      <c r="E222" s="316" t="s">
        <v>65</v>
      </c>
      <c r="F222" s="316" t="s">
        <v>782</v>
      </c>
      <c r="G222" s="316" t="s">
        <v>183</v>
      </c>
      <c r="H222" s="222">
        <v>10</v>
      </c>
      <c r="I222" s="223">
        <v>10</v>
      </c>
      <c r="J222" s="224">
        <v>10</v>
      </c>
      <c r="K222" s="367"/>
    </row>
    <row r="223" spans="1:11" ht="12.75">
      <c r="A223" s="221">
        <v>211</v>
      </c>
      <c r="B223" s="342" t="s">
        <v>184</v>
      </c>
      <c r="C223" s="315" t="s">
        <v>57</v>
      </c>
      <c r="D223" s="316" t="s">
        <v>11</v>
      </c>
      <c r="E223" s="316" t="s">
        <v>65</v>
      </c>
      <c r="F223" s="316" t="s">
        <v>782</v>
      </c>
      <c r="G223" s="316" t="s">
        <v>185</v>
      </c>
      <c r="H223" s="222">
        <f>H224+H225</f>
        <v>20</v>
      </c>
      <c r="I223" s="223">
        <f>I224+I225</f>
        <v>20</v>
      </c>
      <c r="J223" s="224">
        <f>J224+J225</f>
        <v>20</v>
      </c>
      <c r="K223" s="367"/>
    </row>
    <row r="224" spans="1:11" ht="12.75">
      <c r="A224" s="221">
        <v>212</v>
      </c>
      <c r="B224" s="342" t="s">
        <v>781</v>
      </c>
      <c r="C224" s="315" t="s">
        <v>57</v>
      </c>
      <c r="D224" s="316" t="s">
        <v>11</v>
      </c>
      <c r="E224" s="316" t="s">
        <v>65</v>
      </c>
      <c r="F224" s="316" t="s">
        <v>782</v>
      </c>
      <c r="G224" s="316" t="s">
        <v>783</v>
      </c>
      <c r="H224" s="222">
        <v>10</v>
      </c>
      <c r="I224" s="223">
        <v>10</v>
      </c>
      <c r="J224" s="224">
        <v>10</v>
      </c>
      <c r="K224" s="367"/>
    </row>
    <row r="225" spans="1:11" ht="12.75">
      <c r="A225" s="221">
        <v>213</v>
      </c>
      <c r="B225" s="342" t="s">
        <v>186</v>
      </c>
      <c r="C225" s="315" t="s">
        <v>57</v>
      </c>
      <c r="D225" s="316" t="s">
        <v>11</v>
      </c>
      <c r="E225" s="316" t="s">
        <v>65</v>
      </c>
      <c r="F225" s="316" t="s">
        <v>782</v>
      </c>
      <c r="G225" s="316" t="s">
        <v>187</v>
      </c>
      <c r="H225" s="222">
        <v>10</v>
      </c>
      <c r="I225" s="223">
        <v>10</v>
      </c>
      <c r="J225" s="224">
        <v>10</v>
      </c>
      <c r="K225" s="367"/>
    </row>
    <row r="226" spans="1:11" ht="31.5" customHeight="1">
      <c r="A226" s="221">
        <v>214</v>
      </c>
      <c r="B226" s="343" t="s">
        <v>470</v>
      </c>
      <c r="C226" s="315" t="s">
        <v>57</v>
      </c>
      <c r="D226" s="316" t="s">
        <v>11</v>
      </c>
      <c r="E226" s="316" t="s">
        <v>65</v>
      </c>
      <c r="F226" s="316" t="s">
        <v>469</v>
      </c>
      <c r="G226" s="316"/>
      <c r="H226" s="222">
        <f>H227+H229</f>
        <v>1037.709</v>
      </c>
      <c r="I226" s="223">
        <f>I227+I229</f>
        <v>913.8589999999999</v>
      </c>
      <c r="J226" s="224">
        <f>J227+J229</f>
        <v>913.8589999999999</v>
      </c>
      <c r="K226" s="367"/>
    </row>
    <row r="227" spans="1:11" ht="51">
      <c r="A227" s="221">
        <v>215</v>
      </c>
      <c r="B227" s="317" t="s">
        <v>180</v>
      </c>
      <c r="C227" s="315" t="s">
        <v>57</v>
      </c>
      <c r="D227" s="316" t="s">
        <v>11</v>
      </c>
      <c r="E227" s="316" t="s">
        <v>65</v>
      </c>
      <c r="F227" s="316" t="s">
        <v>469</v>
      </c>
      <c r="G227" s="316" t="s">
        <v>170</v>
      </c>
      <c r="H227" s="222">
        <f>H228</f>
        <v>1029.813</v>
      </c>
      <c r="I227" s="223">
        <f>I228</f>
        <v>905.963</v>
      </c>
      <c r="J227" s="224">
        <f>J228</f>
        <v>905.963</v>
      </c>
      <c r="K227" s="367"/>
    </row>
    <row r="228" spans="1:11" ht="12.75">
      <c r="A228" s="221">
        <v>216</v>
      </c>
      <c r="B228" s="314" t="s">
        <v>195</v>
      </c>
      <c r="C228" s="315" t="s">
        <v>57</v>
      </c>
      <c r="D228" s="316" t="s">
        <v>11</v>
      </c>
      <c r="E228" s="316" t="s">
        <v>65</v>
      </c>
      <c r="F228" s="316" t="s">
        <v>469</v>
      </c>
      <c r="G228" s="316" t="s">
        <v>140</v>
      </c>
      <c r="H228" s="222">
        <v>1029.813</v>
      </c>
      <c r="I228" s="222">
        <v>905.963</v>
      </c>
      <c r="J228" s="225">
        <v>905.963</v>
      </c>
      <c r="K228" s="367"/>
    </row>
    <row r="229" spans="1:11" ht="25.5">
      <c r="A229" s="221">
        <v>217</v>
      </c>
      <c r="B229" s="317" t="s">
        <v>510</v>
      </c>
      <c r="C229" s="315" t="s">
        <v>57</v>
      </c>
      <c r="D229" s="316" t="s">
        <v>11</v>
      </c>
      <c r="E229" s="316" t="s">
        <v>65</v>
      </c>
      <c r="F229" s="316" t="s">
        <v>469</v>
      </c>
      <c r="G229" s="316" t="s">
        <v>182</v>
      </c>
      <c r="H229" s="222">
        <f>H230</f>
        <v>7.896</v>
      </c>
      <c r="I229" s="223">
        <f>I230</f>
        <v>7.896</v>
      </c>
      <c r="J229" s="224">
        <f>J230</f>
        <v>7.896</v>
      </c>
      <c r="K229" s="367"/>
    </row>
    <row r="230" spans="1:11" ht="25.5">
      <c r="A230" s="221">
        <v>218</v>
      </c>
      <c r="B230" s="314" t="s">
        <v>223</v>
      </c>
      <c r="C230" s="315" t="s">
        <v>57</v>
      </c>
      <c r="D230" s="316" t="s">
        <v>11</v>
      </c>
      <c r="E230" s="316" t="s">
        <v>65</v>
      </c>
      <c r="F230" s="316" t="s">
        <v>469</v>
      </c>
      <c r="G230" s="316" t="s">
        <v>183</v>
      </c>
      <c r="H230" s="222">
        <v>7.896</v>
      </c>
      <c r="I230" s="223">
        <v>7.896</v>
      </c>
      <c r="J230" s="224">
        <v>7.896</v>
      </c>
      <c r="K230" s="367"/>
    </row>
    <row r="231" spans="1:11" ht="89.25">
      <c r="A231" s="221">
        <v>219</v>
      </c>
      <c r="B231" s="343" t="s">
        <v>475</v>
      </c>
      <c r="C231" s="315" t="s">
        <v>57</v>
      </c>
      <c r="D231" s="316" t="s">
        <v>11</v>
      </c>
      <c r="E231" s="316" t="s">
        <v>65</v>
      </c>
      <c r="F231" s="316" t="s">
        <v>471</v>
      </c>
      <c r="G231" s="316"/>
      <c r="H231" s="222">
        <f>H232+H234</f>
        <v>613.672</v>
      </c>
      <c r="I231" s="223">
        <f>I232+I234</f>
        <v>540.822</v>
      </c>
      <c r="J231" s="225">
        <f>J232+J234</f>
        <v>540.822</v>
      </c>
      <c r="K231" s="367"/>
    </row>
    <row r="232" spans="1:11" ht="51">
      <c r="A232" s="221">
        <v>220</v>
      </c>
      <c r="B232" s="317" t="s">
        <v>180</v>
      </c>
      <c r="C232" s="315" t="s">
        <v>57</v>
      </c>
      <c r="D232" s="316" t="s">
        <v>11</v>
      </c>
      <c r="E232" s="316" t="s">
        <v>65</v>
      </c>
      <c r="F232" s="316" t="s">
        <v>471</v>
      </c>
      <c r="G232" s="316" t="s">
        <v>170</v>
      </c>
      <c r="H232" s="222">
        <f>H233</f>
        <v>605.769</v>
      </c>
      <c r="I232" s="223">
        <f>I233</f>
        <v>532.919</v>
      </c>
      <c r="J232" s="224">
        <f>J233</f>
        <v>532.919</v>
      </c>
      <c r="K232" s="367"/>
    </row>
    <row r="233" spans="1:11" ht="12.75">
      <c r="A233" s="221">
        <v>221</v>
      </c>
      <c r="B233" s="314" t="s">
        <v>195</v>
      </c>
      <c r="C233" s="315" t="s">
        <v>57</v>
      </c>
      <c r="D233" s="316" t="s">
        <v>11</v>
      </c>
      <c r="E233" s="316" t="s">
        <v>65</v>
      </c>
      <c r="F233" s="316" t="s">
        <v>471</v>
      </c>
      <c r="G233" s="316" t="s">
        <v>140</v>
      </c>
      <c r="H233" s="222">
        <v>605.769</v>
      </c>
      <c r="I233" s="222">
        <v>532.919</v>
      </c>
      <c r="J233" s="225">
        <v>532.919</v>
      </c>
      <c r="K233" s="367"/>
    </row>
    <row r="234" spans="1:11" ht="25.5">
      <c r="A234" s="221">
        <v>222</v>
      </c>
      <c r="B234" s="317" t="s">
        <v>510</v>
      </c>
      <c r="C234" s="315" t="s">
        <v>57</v>
      </c>
      <c r="D234" s="316" t="s">
        <v>11</v>
      </c>
      <c r="E234" s="316" t="s">
        <v>65</v>
      </c>
      <c r="F234" s="316" t="s">
        <v>471</v>
      </c>
      <c r="G234" s="316" t="s">
        <v>182</v>
      </c>
      <c r="H234" s="222">
        <f>H235</f>
        <v>7.903</v>
      </c>
      <c r="I234" s="223">
        <f>I235</f>
        <v>7.903</v>
      </c>
      <c r="J234" s="224">
        <f>J235</f>
        <v>7.903</v>
      </c>
      <c r="K234" s="367"/>
    </row>
    <row r="235" spans="1:11" ht="25.5">
      <c r="A235" s="221">
        <v>223</v>
      </c>
      <c r="B235" s="314" t="s">
        <v>223</v>
      </c>
      <c r="C235" s="315" t="s">
        <v>57</v>
      </c>
      <c r="D235" s="316" t="s">
        <v>11</v>
      </c>
      <c r="E235" s="316" t="s">
        <v>65</v>
      </c>
      <c r="F235" s="316" t="s">
        <v>471</v>
      </c>
      <c r="G235" s="316" t="s">
        <v>183</v>
      </c>
      <c r="H235" s="222">
        <v>7.903</v>
      </c>
      <c r="I235" s="223">
        <v>7.903</v>
      </c>
      <c r="J235" s="224">
        <v>7.903</v>
      </c>
      <c r="K235" s="367"/>
    </row>
    <row r="236" spans="1:11" ht="89.25">
      <c r="A236" s="221">
        <v>224</v>
      </c>
      <c r="B236" s="343" t="s">
        <v>476</v>
      </c>
      <c r="C236" s="315" t="s">
        <v>57</v>
      </c>
      <c r="D236" s="316" t="s">
        <v>11</v>
      </c>
      <c r="E236" s="316" t="s">
        <v>65</v>
      </c>
      <c r="F236" s="316" t="s">
        <v>472</v>
      </c>
      <c r="G236" s="316"/>
      <c r="H236" s="222">
        <f>H237+H239</f>
        <v>4735.28</v>
      </c>
      <c r="I236" s="222">
        <f>I237+I239</f>
        <v>4254.47</v>
      </c>
      <c r="J236" s="225">
        <f>J237+J239</f>
        <v>4254.47</v>
      </c>
      <c r="K236" s="367"/>
    </row>
    <row r="237" spans="1:11" ht="64.5" customHeight="1">
      <c r="A237" s="221">
        <v>225</v>
      </c>
      <c r="B237" s="317" t="s">
        <v>180</v>
      </c>
      <c r="C237" s="315" t="s">
        <v>57</v>
      </c>
      <c r="D237" s="316" t="s">
        <v>11</v>
      </c>
      <c r="E237" s="316" t="s">
        <v>65</v>
      </c>
      <c r="F237" s="316" t="s">
        <v>472</v>
      </c>
      <c r="G237" s="316" t="s">
        <v>170</v>
      </c>
      <c r="H237" s="222">
        <f>H238</f>
        <v>4727.48</v>
      </c>
      <c r="I237" s="223">
        <f>I238</f>
        <v>4246.67</v>
      </c>
      <c r="J237" s="224">
        <f>J238</f>
        <v>4246.67</v>
      </c>
      <c r="K237" s="367"/>
    </row>
    <row r="238" spans="1:11" ht="12.75">
      <c r="A238" s="221">
        <v>226</v>
      </c>
      <c r="B238" s="314" t="s">
        <v>195</v>
      </c>
      <c r="C238" s="315" t="s">
        <v>57</v>
      </c>
      <c r="D238" s="316" t="s">
        <v>11</v>
      </c>
      <c r="E238" s="316" t="s">
        <v>65</v>
      </c>
      <c r="F238" s="316" t="s">
        <v>472</v>
      </c>
      <c r="G238" s="316" t="s">
        <v>140</v>
      </c>
      <c r="H238" s="222">
        <v>4727.48</v>
      </c>
      <c r="I238" s="222">
        <v>4246.67</v>
      </c>
      <c r="J238" s="225">
        <v>4246.67</v>
      </c>
      <c r="K238" s="367"/>
    </row>
    <row r="239" spans="1:11" ht="25.5">
      <c r="A239" s="221">
        <v>227</v>
      </c>
      <c r="B239" s="317" t="s">
        <v>510</v>
      </c>
      <c r="C239" s="315" t="s">
        <v>57</v>
      </c>
      <c r="D239" s="316" t="s">
        <v>11</v>
      </c>
      <c r="E239" s="316" t="s">
        <v>65</v>
      </c>
      <c r="F239" s="316" t="s">
        <v>472</v>
      </c>
      <c r="G239" s="316" t="s">
        <v>182</v>
      </c>
      <c r="H239" s="222">
        <f>H240</f>
        <v>7.8</v>
      </c>
      <c r="I239" s="223">
        <f>I240</f>
        <v>7.8</v>
      </c>
      <c r="J239" s="224">
        <f>J240</f>
        <v>7.8</v>
      </c>
      <c r="K239" s="367"/>
    </row>
    <row r="240" spans="1:11" ht="25.5">
      <c r="A240" s="221">
        <v>228</v>
      </c>
      <c r="B240" s="314" t="s">
        <v>223</v>
      </c>
      <c r="C240" s="315" t="s">
        <v>57</v>
      </c>
      <c r="D240" s="316" t="s">
        <v>11</v>
      </c>
      <c r="E240" s="316" t="s">
        <v>65</v>
      </c>
      <c r="F240" s="316" t="s">
        <v>472</v>
      </c>
      <c r="G240" s="316" t="s">
        <v>183</v>
      </c>
      <c r="H240" s="222">
        <v>7.8</v>
      </c>
      <c r="I240" s="223">
        <v>7.8</v>
      </c>
      <c r="J240" s="224">
        <v>7.8</v>
      </c>
      <c r="K240" s="367"/>
    </row>
    <row r="241" spans="1:11" ht="63.75">
      <c r="A241" s="221">
        <v>229</v>
      </c>
      <c r="B241" s="343" t="s">
        <v>664</v>
      </c>
      <c r="C241" s="315" t="s">
        <v>57</v>
      </c>
      <c r="D241" s="316" t="s">
        <v>11</v>
      </c>
      <c r="E241" s="316" t="s">
        <v>65</v>
      </c>
      <c r="F241" s="316" t="s">
        <v>473</v>
      </c>
      <c r="G241" s="316"/>
      <c r="H241" s="222">
        <f>H242+H245</f>
        <v>1895.374</v>
      </c>
      <c r="I241" s="223">
        <f>I242+I245</f>
        <v>1713.244</v>
      </c>
      <c r="J241" s="224">
        <f>J242+J245</f>
        <v>1713.244</v>
      </c>
      <c r="K241" s="367"/>
    </row>
    <row r="242" spans="1:11" ht="51">
      <c r="A242" s="221">
        <v>230</v>
      </c>
      <c r="B242" s="317" t="s">
        <v>180</v>
      </c>
      <c r="C242" s="315" t="s">
        <v>57</v>
      </c>
      <c r="D242" s="316" t="s">
        <v>11</v>
      </c>
      <c r="E242" s="316" t="s">
        <v>65</v>
      </c>
      <c r="F242" s="316" t="s">
        <v>473</v>
      </c>
      <c r="G242" s="316" t="s">
        <v>170</v>
      </c>
      <c r="H242" s="222">
        <f>H243</f>
        <v>1887.471</v>
      </c>
      <c r="I242" s="223">
        <f>I243</f>
        <v>1705.341</v>
      </c>
      <c r="J242" s="224">
        <f>J243</f>
        <v>1705.341</v>
      </c>
      <c r="K242" s="367"/>
    </row>
    <row r="243" spans="1:11" ht="29.25" customHeight="1">
      <c r="A243" s="221">
        <v>231</v>
      </c>
      <c r="B243" s="314" t="s">
        <v>195</v>
      </c>
      <c r="C243" s="315" t="s">
        <v>57</v>
      </c>
      <c r="D243" s="316" t="s">
        <v>11</v>
      </c>
      <c r="E243" s="316" t="s">
        <v>65</v>
      </c>
      <c r="F243" s="316" t="s">
        <v>473</v>
      </c>
      <c r="G243" s="316" t="s">
        <v>140</v>
      </c>
      <c r="H243" s="222">
        <v>1887.471</v>
      </c>
      <c r="I243" s="222">
        <v>1705.341</v>
      </c>
      <c r="J243" s="225">
        <v>1705.341</v>
      </c>
      <c r="K243" s="367"/>
    </row>
    <row r="244" spans="1:11" ht="25.5">
      <c r="A244" s="221">
        <v>232</v>
      </c>
      <c r="B244" s="317" t="s">
        <v>510</v>
      </c>
      <c r="C244" s="315" t="s">
        <v>57</v>
      </c>
      <c r="D244" s="316" t="s">
        <v>11</v>
      </c>
      <c r="E244" s="316" t="s">
        <v>65</v>
      </c>
      <c r="F244" s="316" t="s">
        <v>473</v>
      </c>
      <c r="G244" s="316" t="s">
        <v>182</v>
      </c>
      <c r="H244" s="222">
        <f>H245</f>
        <v>7.903</v>
      </c>
      <c r="I244" s="223">
        <f>I245</f>
        <v>7.903</v>
      </c>
      <c r="J244" s="224">
        <f>J245</f>
        <v>7.903</v>
      </c>
      <c r="K244" s="367"/>
    </row>
    <row r="245" spans="1:11" ht="25.5">
      <c r="A245" s="221">
        <v>233</v>
      </c>
      <c r="B245" s="314" t="s">
        <v>223</v>
      </c>
      <c r="C245" s="315" t="s">
        <v>57</v>
      </c>
      <c r="D245" s="316" t="s">
        <v>11</v>
      </c>
      <c r="E245" s="316" t="s">
        <v>65</v>
      </c>
      <c r="F245" s="316" t="s">
        <v>473</v>
      </c>
      <c r="G245" s="316" t="s">
        <v>183</v>
      </c>
      <c r="H245" s="222">
        <v>7.903</v>
      </c>
      <c r="I245" s="223">
        <v>7.903</v>
      </c>
      <c r="J245" s="224">
        <v>7.903</v>
      </c>
      <c r="K245" s="367"/>
    </row>
    <row r="246" spans="1:11" ht="63.75">
      <c r="A246" s="221">
        <v>234</v>
      </c>
      <c r="B246" s="343" t="s">
        <v>665</v>
      </c>
      <c r="C246" s="315" t="s">
        <v>57</v>
      </c>
      <c r="D246" s="316" t="s">
        <v>11</v>
      </c>
      <c r="E246" s="316" t="s">
        <v>65</v>
      </c>
      <c r="F246" s="316" t="s">
        <v>474</v>
      </c>
      <c r="G246" s="316"/>
      <c r="H246" s="222">
        <f>H247+H249</f>
        <v>1086.213</v>
      </c>
      <c r="I246" s="223">
        <f>I247+I249</f>
        <v>0</v>
      </c>
      <c r="J246" s="224">
        <f>J247+J249</f>
        <v>0</v>
      </c>
      <c r="K246" s="367"/>
    </row>
    <row r="247" spans="1:11" ht="51">
      <c r="A247" s="221">
        <v>235</v>
      </c>
      <c r="B247" s="317" t="s">
        <v>180</v>
      </c>
      <c r="C247" s="315" t="s">
        <v>57</v>
      </c>
      <c r="D247" s="316" t="s">
        <v>11</v>
      </c>
      <c r="E247" s="316" t="s">
        <v>65</v>
      </c>
      <c r="F247" s="316" t="s">
        <v>474</v>
      </c>
      <c r="G247" s="316" t="s">
        <v>170</v>
      </c>
      <c r="H247" s="222">
        <f>H248</f>
        <v>1078.308</v>
      </c>
      <c r="I247" s="223">
        <f>I248</f>
        <v>0</v>
      </c>
      <c r="J247" s="224">
        <f>J248</f>
        <v>0</v>
      </c>
      <c r="K247" s="367"/>
    </row>
    <row r="248" spans="1:11" ht="12.75">
      <c r="A248" s="221">
        <v>236</v>
      </c>
      <c r="B248" s="314" t="s">
        <v>195</v>
      </c>
      <c r="C248" s="315" t="s">
        <v>57</v>
      </c>
      <c r="D248" s="316" t="s">
        <v>11</v>
      </c>
      <c r="E248" s="316" t="s">
        <v>65</v>
      </c>
      <c r="F248" s="316" t="s">
        <v>474</v>
      </c>
      <c r="G248" s="316" t="s">
        <v>140</v>
      </c>
      <c r="H248" s="222">
        <v>1078.308</v>
      </c>
      <c r="I248" s="222">
        <v>0</v>
      </c>
      <c r="J248" s="225">
        <v>0</v>
      </c>
      <c r="K248" s="367"/>
    </row>
    <row r="249" spans="1:11" ht="25.5">
      <c r="A249" s="221">
        <v>237</v>
      </c>
      <c r="B249" s="317" t="s">
        <v>510</v>
      </c>
      <c r="C249" s="315" t="s">
        <v>57</v>
      </c>
      <c r="D249" s="316" t="s">
        <v>11</v>
      </c>
      <c r="E249" s="316" t="s">
        <v>65</v>
      </c>
      <c r="F249" s="316" t="s">
        <v>474</v>
      </c>
      <c r="G249" s="316" t="s">
        <v>182</v>
      </c>
      <c r="H249" s="222">
        <f>H250</f>
        <v>7.905</v>
      </c>
      <c r="I249" s="223">
        <f>I250</f>
        <v>0</v>
      </c>
      <c r="J249" s="224">
        <f>J250</f>
        <v>0</v>
      </c>
      <c r="K249" s="367"/>
    </row>
    <row r="250" spans="1:11" ht="25.5">
      <c r="A250" s="221">
        <v>238</v>
      </c>
      <c r="B250" s="314" t="s">
        <v>223</v>
      </c>
      <c r="C250" s="315" t="s">
        <v>57</v>
      </c>
      <c r="D250" s="316" t="s">
        <v>11</v>
      </c>
      <c r="E250" s="316" t="s">
        <v>65</v>
      </c>
      <c r="F250" s="316" t="s">
        <v>474</v>
      </c>
      <c r="G250" s="316" t="s">
        <v>183</v>
      </c>
      <c r="H250" s="222">
        <v>7.905</v>
      </c>
      <c r="I250" s="223">
        <v>0</v>
      </c>
      <c r="J250" s="224">
        <v>0</v>
      </c>
      <c r="K250" s="367"/>
    </row>
    <row r="251" spans="1:11" ht="89.25">
      <c r="A251" s="221">
        <v>239</v>
      </c>
      <c r="B251" s="343" t="s">
        <v>480</v>
      </c>
      <c r="C251" s="315" t="s">
        <v>57</v>
      </c>
      <c r="D251" s="316" t="s">
        <v>11</v>
      </c>
      <c r="E251" s="316" t="s">
        <v>65</v>
      </c>
      <c r="F251" s="316" t="s">
        <v>479</v>
      </c>
      <c r="G251" s="316"/>
      <c r="H251" s="222">
        <f>H252+H254</f>
        <v>3355.332</v>
      </c>
      <c r="I251" s="222">
        <f>I252+I254</f>
        <v>0</v>
      </c>
      <c r="J251" s="225">
        <f>J252+J254</f>
        <v>0</v>
      </c>
      <c r="K251" s="367"/>
    </row>
    <row r="252" spans="1:11" ht="51">
      <c r="A252" s="221">
        <v>240</v>
      </c>
      <c r="B252" s="317" t="s">
        <v>180</v>
      </c>
      <c r="C252" s="315" t="s">
        <v>57</v>
      </c>
      <c r="D252" s="316" t="s">
        <v>11</v>
      </c>
      <c r="E252" s="316" t="s">
        <v>65</v>
      </c>
      <c r="F252" s="316" t="s">
        <v>479</v>
      </c>
      <c r="G252" s="316" t="s">
        <v>170</v>
      </c>
      <c r="H252" s="222">
        <f>H253</f>
        <v>3339.522</v>
      </c>
      <c r="I252" s="223">
        <f>I253</f>
        <v>0</v>
      </c>
      <c r="J252" s="224">
        <f>J253</f>
        <v>0</v>
      </c>
      <c r="K252" s="367"/>
    </row>
    <row r="253" spans="1:11" ht="12.75">
      <c r="A253" s="221">
        <v>241</v>
      </c>
      <c r="B253" s="314" t="s">
        <v>195</v>
      </c>
      <c r="C253" s="315" t="s">
        <v>57</v>
      </c>
      <c r="D253" s="316" t="s">
        <v>11</v>
      </c>
      <c r="E253" s="316" t="s">
        <v>65</v>
      </c>
      <c r="F253" s="316" t="s">
        <v>479</v>
      </c>
      <c r="G253" s="316" t="s">
        <v>140</v>
      </c>
      <c r="H253" s="222">
        <v>3339.522</v>
      </c>
      <c r="I253" s="222">
        <v>0</v>
      </c>
      <c r="J253" s="225">
        <v>0</v>
      </c>
      <c r="K253" s="367"/>
    </row>
    <row r="254" spans="1:11" ht="25.5">
      <c r="A254" s="221">
        <v>242</v>
      </c>
      <c r="B254" s="317" t="s">
        <v>510</v>
      </c>
      <c r="C254" s="315" t="s">
        <v>57</v>
      </c>
      <c r="D254" s="316" t="s">
        <v>11</v>
      </c>
      <c r="E254" s="316" t="s">
        <v>65</v>
      </c>
      <c r="F254" s="316" t="s">
        <v>479</v>
      </c>
      <c r="G254" s="316" t="s">
        <v>182</v>
      </c>
      <c r="H254" s="222">
        <f>H255</f>
        <v>15.81</v>
      </c>
      <c r="I254" s="223">
        <f>I255</f>
        <v>0</v>
      </c>
      <c r="J254" s="224">
        <f>J255</f>
        <v>0</v>
      </c>
      <c r="K254" s="367"/>
    </row>
    <row r="255" spans="1:11" ht="25.5">
      <c r="A255" s="221">
        <v>243</v>
      </c>
      <c r="B255" s="314" t="s">
        <v>223</v>
      </c>
      <c r="C255" s="315" t="s">
        <v>57</v>
      </c>
      <c r="D255" s="316" t="s">
        <v>11</v>
      </c>
      <c r="E255" s="316" t="s">
        <v>65</v>
      </c>
      <c r="F255" s="316" t="s">
        <v>479</v>
      </c>
      <c r="G255" s="316" t="s">
        <v>183</v>
      </c>
      <c r="H255" s="222">
        <v>15.81</v>
      </c>
      <c r="I255" s="223">
        <v>0</v>
      </c>
      <c r="J255" s="224">
        <v>0</v>
      </c>
      <c r="K255" s="367"/>
    </row>
    <row r="256" spans="1:11" ht="38.25">
      <c r="A256" s="221">
        <v>244</v>
      </c>
      <c r="B256" s="314" t="s">
        <v>208</v>
      </c>
      <c r="C256" s="315" t="s">
        <v>57</v>
      </c>
      <c r="D256" s="316" t="s">
        <v>11</v>
      </c>
      <c r="E256" s="316" t="s">
        <v>65</v>
      </c>
      <c r="F256" s="316" t="s">
        <v>357</v>
      </c>
      <c r="G256" s="316"/>
      <c r="H256" s="222">
        <f>H257+H262+H267</f>
        <v>2679.6</v>
      </c>
      <c r="I256" s="222">
        <f>I257+I262+I267</f>
        <v>2474.9000000000005</v>
      </c>
      <c r="J256" s="225">
        <f>J257+J262+J267</f>
        <v>2474.9000000000005</v>
      </c>
      <c r="K256" s="367"/>
    </row>
    <row r="257" spans="1:11" ht="76.5">
      <c r="A257" s="221">
        <v>245</v>
      </c>
      <c r="B257" s="341" t="s">
        <v>784</v>
      </c>
      <c r="C257" s="315" t="s">
        <v>57</v>
      </c>
      <c r="D257" s="316" t="s">
        <v>11</v>
      </c>
      <c r="E257" s="316" t="s">
        <v>65</v>
      </c>
      <c r="F257" s="316" t="s">
        <v>361</v>
      </c>
      <c r="G257" s="316"/>
      <c r="H257" s="222">
        <f>H258+H260</f>
        <v>100.3</v>
      </c>
      <c r="I257" s="223">
        <f>I258+I260</f>
        <v>92.39999999999999</v>
      </c>
      <c r="J257" s="224">
        <f>J258+J260</f>
        <v>92.39999999999999</v>
      </c>
      <c r="K257" s="367"/>
    </row>
    <row r="258" spans="1:11" ht="51">
      <c r="A258" s="221">
        <v>246</v>
      </c>
      <c r="B258" s="314" t="s">
        <v>242</v>
      </c>
      <c r="C258" s="315" t="s">
        <v>57</v>
      </c>
      <c r="D258" s="316" t="s">
        <v>11</v>
      </c>
      <c r="E258" s="316" t="s">
        <v>65</v>
      </c>
      <c r="F258" s="316" t="s">
        <v>361</v>
      </c>
      <c r="G258" s="316" t="s">
        <v>170</v>
      </c>
      <c r="H258" s="222">
        <f>H259</f>
        <v>97.34</v>
      </c>
      <c r="I258" s="223">
        <f>I259</f>
        <v>89.44</v>
      </c>
      <c r="J258" s="224">
        <f>J259</f>
        <v>89.44</v>
      </c>
      <c r="K258" s="367"/>
    </row>
    <row r="259" spans="1:11" ht="25.5">
      <c r="A259" s="221">
        <v>247</v>
      </c>
      <c r="B259" s="314" t="s">
        <v>202</v>
      </c>
      <c r="C259" s="315" t="s">
        <v>57</v>
      </c>
      <c r="D259" s="316" t="s">
        <v>11</v>
      </c>
      <c r="E259" s="316" t="s">
        <v>65</v>
      </c>
      <c r="F259" s="316" t="s">
        <v>361</v>
      </c>
      <c r="G259" s="316" t="s">
        <v>122</v>
      </c>
      <c r="H259" s="222">
        <v>97.34</v>
      </c>
      <c r="I259" s="222">
        <v>89.44</v>
      </c>
      <c r="J259" s="225">
        <v>89.44</v>
      </c>
      <c r="K259" s="367"/>
    </row>
    <row r="260" spans="1:11" ht="25.5">
      <c r="A260" s="221">
        <v>248</v>
      </c>
      <c r="B260" s="317" t="s">
        <v>510</v>
      </c>
      <c r="C260" s="315" t="s">
        <v>57</v>
      </c>
      <c r="D260" s="316" t="s">
        <v>11</v>
      </c>
      <c r="E260" s="316" t="s">
        <v>65</v>
      </c>
      <c r="F260" s="316" t="s">
        <v>361</v>
      </c>
      <c r="G260" s="316" t="s">
        <v>182</v>
      </c>
      <c r="H260" s="222">
        <f>H261</f>
        <v>2.96</v>
      </c>
      <c r="I260" s="223">
        <f>I261</f>
        <v>2.96</v>
      </c>
      <c r="J260" s="224">
        <f>J261</f>
        <v>2.96</v>
      </c>
      <c r="K260" s="367"/>
    </row>
    <row r="261" spans="1:11" ht="28.5" customHeight="1">
      <c r="A261" s="221">
        <v>249</v>
      </c>
      <c r="B261" s="314" t="s">
        <v>223</v>
      </c>
      <c r="C261" s="315" t="s">
        <v>57</v>
      </c>
      <c r="D261" s="316" t="s">
        <v>11</v>
      </c>
      <c r="E261" s="316" t="s">
        <v>65</v>
      </c>
      <c r="F261" s="316" t="s">
        <v>361</v>
      </c>
      <c r="G261" s="316" t="s">
        <v>183</v>
      </c>
      <c r="H261" s="222">
        <v>2.96</v>
      </c>
      <c r="I261" s="223">
        <v>2.96</v>
      </c>
      <c r="J261" s="224">
        <v>2.96</v>
      </c>
      <c r="K261" s="367"/>
    </row>
    <row r="262" spans="1:11" ht="76.5">
      <c r="A262" s="221">
        <v>250</v>
      </c>
      <c r="B262" s="341" t="s">
        <v>514</v>
      </c>
      <c r="C262" s="315" t="s">
        <v>57</v>
      </c>
      <c r="D262" s="316" t="s">
        <v>11</v>
      </c>
      <c r="E262" s="316" t="s">
        <v>65</v>
      </c>
      <c r="F262" s="316" t="s">
        <v>362</v>
      </c>
      <c r="G262" s="316"/>
      <c r="H262" s="222">
        <f>H263+H265</f>
        <v>1273</v>
      </c>
      <c r="I262" s="223">
        <f>I263+I265</f>
        <v>1174.6000000000001</v>
      </c>
      <c r="J262" s="224">
        <f>J263+J265</f>
        <v>1174.6000000000001</v>
      </c>
      <c r="K262" s="367"/>
    </row>
    <row r="263" spans="1:11" ht="51">
      <c r="A263" s="221">
        <v>251</v>
      </c>
      <c r="B263" s="314" t="s">
        <v>242</v>
      </c>
      <c r="C263" s="315" t="s">
        <v>57</v>
      </c>
      <c r="D263" s="316" t="s">
        <v>11</v>
      </c>
      <c r="E263" s="316" t="s">
        <v>65</v>
      </c>
      <c r="F263" s="316" t="s">
        <v>362</v>
      </c>
      <c r="G263" s="316" t="s">
        <v>170</v>
      </c>
      <c r="H263" s="222">
        <f>H264</f>
        <v>1225.6</v>
      </c>
      <c r="I263" s="223">
        <f>I264</f>
        <v>1127.2</v>
      </c>
      <c r="J263" s="224">
        <f>J264</f>
        <v>1127.2</v>
      </c>
      <c r="K263" s="367"/>
    </row>
    <row r="264" spans="1:11" ht="25.5">
      <c r="A264" s="221">
        <v>252</v>
      </c>
      <c r="B264" s="314" t="s">
        <v>202</v>
      </c>
      <c r="C264" s="315" t="s">
        <v>57</v>
      </c>
      <c r="D264" s="316" t="s">
        <v>11</v>
      </c>
      <c r="E264" s="316" t="s">
        <v>65</v>
      </c>
      <c r="F264" s="316" t="s">
        <v>362</v>
      </c>
      <c r="G264" s="316" t="s">
        <v>122</v>
      </c>
      <c r="H264" s="222">
        <v>1225.6</v>
      </c>
      <c r="I264" s="222">
        <v>1127.2</v>
      </c>
      <c r="J264" s="225">
        <v>1127.2</v>
      </c>
      <c r="K264" s="367"/>
    </row>
    <row r="265" spans="1:11" ht="25.5">
      <c r="A265" s="221">
        <v>253</v>
      </c>
      <c r="B265" s="317" t="s">
        <v>510</v>
      </c>
      <c r="C265" s="315" t="s">
        <v>57</v>
      </c>
      <c r="D265" s="316" t="s">
        <v>11</v>
      </c>
      <c r="E265" s="316" t="s">
        <v>65</v>
      </c>
      <c r="F265" s="316" t="s">
        <v>362</v>
      </c>
      <c r="G265" s="316" t="s">
        <v>182</v>
      </c>
      <c r="H265" s="222">
        <f>H266</f>
        <v>47.4</v>
      </c>
      <c r="I265" s="223">
        <f>I266</f>
        <v>47.4</v>
      </c>
      <c r="J265" s="224">
        <f>J266</f>
        <v>47.4</v>
      </c>
      <c r="K265" s="367"/>
    </row>
    <row r="266" spans="1:11" ht="25.5">
      <c r="A266" s="221">
        <v>254</v>
      </c>
      <c r="B266" s="314" t="s">
        <v>223</v>
      </c>
      <c r="C266" s="315" t="s">
        <v>57</v>
      </c>
      <c r="D266" s="316" t="s">
        <v>11</v>
      </c>
      <c r="E266" s="316" t="s">
        <v>65</v>
      </c>
      <c r="F266" s="316" t="s">
        <v>362</v>
      </c>
      <c r="G266" s="316" t="s">
        <v>183</v>
      </c>
      <c r="H266" s="222">
        <v>47.4</v>
      </c>
      <c r="I266" s="223">
        <v>47.4</v>
      </c>
      <c r="J266" s="224">
        <v>47.4</v>
      </c>
      <c r="K266" s="367"/>
    </row>
    <row r="267" spans="1:11" ht="76.5">
      <c r="A267" s="221">
        <v>255</v>
      </c>
      <c r="B267" s="341" t="s">
        <v>515</v>
      </c>
      <c r="C267" s="315" t="s">
        <v>57</v>
      </c>
      <c r="D267" s="316" t="s">
        <v>11</v>
      </c>
      <c r="E267" s="316" t="s">
        <v>65</v>
      </c>
      <c r="F267" s="316" t="s">
        <v>363</v>
      </c>
      <c r="G267" s="316"/>
      <c r="H267" s="222">
        <f>H268+H271</f>
        <v>1306.3</v>
      </c>
      <c r="I267" s="223">
        <f>I268+I271</f>
        <v>1207.9</v>
      </c>
      <c r="J267" s="224">
        <f>J268+J271</f>
        <v>1207.9</v>
      </c>
      <c r="K267" s="367"/>
    </row>
    <row r="268" spans="1:11" ht="51">
      <c r="A268" s="221">
        <v>256</v>
      </c>
      <c r="B268" s="314" t="s">
        <v>242</v>
      </c>
      <c r="C268" s="315" t="s">
        <v>57</v>
      </c>
      <c r="D268" s="316" t="s">
        <v>11</v>
      </c>
      <c r="E268" s="316" t="s">
        <v>65</v>
      </c>
      <c r="F268" s="316" t="s">
        <v>363</v>
      </c>
      <c r="G268" s="316" t="s">
        <v>170</v>
      </c>
      <c r="H268" s="222">
        <f>H269</f>
        <v>1234.6</v>
      </c>
      <c r="I268" s="223">
        <f>I269</f>
        <v>1136.2</v>
      </c>
      <c r="J268" s="224">
        <f>J269</f>
        <v>1136.2</v>
      </c>
      <c r="K268" s="367"/>
    </row>
    <row r="269" spans="1:11" ht="25.5">
      <c r="A269" s="221">
        <v>257</v>
      </c>
      <c r="B269" s="314" t="s">
        <v>202</v>
      </c>
      <c r="C269" s="315" t="s">
        <v>57</v>
      </c>
      <c r="D269" s="316" t="s">
        <v>11</v>
      </c>
      <c r="E269" s="316" t="s">
        <v>65</v>
      </c>
      <c r="F269" s="316" t="s">
        <v>363</v>
      </c>
      <c r="G269" s="316" t="s">
        <v>122</v>
      </c>
      <c r="H269" s="222">
        <v>1234.6</v>
      </c>
      <c r="I269" s="222">
        <v>1136.2</v>
      </c>
      <c r="J269" s="225">
        <v>1136.2</v>
      </c>
      <c r="K269" s="367"/>
    </row>
    <row r="270" spans="1:11" ht="25.5">
      <c r="A270" s="221">
        <v>258</v>
      </c>
      <c r="B270" s="317" t="s">
        <v>510</v>
      </c>
      <c r="C270" s="315" t="s">
        <v>57</v>
      </c>
      <c r="D270" s="316" t="s">
        <v>11</v>
      </c>
      <c r="E270" s="316" t="s">
        <v>65</v>
      </c>
      <c r="F270" s="316" t="s">
        <v>363</v>
      </c>
      <c r="G270" s="316" t="s">
        <v>182</v>
      </c>
      <c r="H270" s="222">
        <f>H271</f>
        <v>71.7</v>
      </c>
      <c r="I270" s="223">
        <f>I271</f>
        <v>71.7</v>
      </c>
      <c r="J270" s="224">
        <f>J271</f>
        <v>71.7</v>
      </c>
      <c r="K270" s="367"/>
    </row>
    <row r="271" spans="1:11" ht="25.5">
      <c r="A271" s="221">
        <v>259</v>
      </c>
      <c r="B271" s="314" t="s">
        <v>223</v>
      </c>
      <c r="C271" s="315" t="s">
        <v>57</v>
      </c>
      <c r="D271" s="316" t="s">
        <v>11</v>
      </c>
      <c r="E271" s="316" t="s">
        <v>65</v>
      </c>
      <c r="F271" s="316" t="s">
        <v>363</v>
      </c>
      <c r="G271" s="316" t="s">
        <v>183</v>
      </c>
      <c r="H271" s="222">
        <v>71.7</v>
      </c>
      <c r="I271" s="223">
        <v>71.7</v>
      </c>
      <c r="J271" s="224">
        <v>71.7</v>
      </c>
      <c r="K271" s="367"/>
    </row>
    <row r="272" spans="1:11" ht="12.75">
      <c r="A272" s="221">
        <v>260</v>
      </c>
      <c r="B272" s="314" t="s">
        <v>62</v>
      </c>
      <c r="C272" s="315" t="s">
        <v>57</v>
      </c>
      <c r="D272" s="316" t="s">
        <v>103</v>
      </c>
      <c r="E272" s="316" t="s">
        <v>8</v>
      </c>
      <c r="F272" s="316"/>
      <c r="G272" s="316"/>
      <c r="H272" s="222">
        <f>H273+H283</f>
        <v>7553.668</v>
      </c>
      <c r="I272" s="223">
        <f>I273+I283</f>
        <v>6752.314</v>
      </c>
      <c r="J272" s="224">
        <f>J273+J283</f>
        <v>6752.314</v>
      </c>
      <c r="K272" s="367"/>
    </row>
    <row r="273" spans="1:11" ht="25.5">
      <c r="A273" s="221">
        <v>261</v>
      </c>
      <c r="B273" s="328" t="s">
        <v>651</v>
      </c>
      <c r="C273" s="315" t="s">
        <v>57</v>
      </c>
      <c r="D273" s="325" t="s">
        <v>103</v>
      </c>
      <c r="E273" s="316" t="s">
        <v>123</v>
      </c>
      <c r="F273" s="316"/>
      <c r="G273" s="316"/>
      <c r="H273" s="222">
        <f>H274</f>
        <v>7548.968</v>
      </c>
      <c r="I273" s="223">
        <f>I274</f>
        <v>6747.6140000000005</v>
      </c>
      <c r="J273" s="224">
        <f>J274</f>
        <v>6747.6140000000005</v>
      </c>
      <c r="K273" s="367"/>
    </row>
    <row r="274" spans="1:11" ht="38.25">
      <c r="A274" s="221">
        <v>262</v>
      </c>
      <c r="B274" s="314" t="s">
        <v>443</v>
      </c>
      <c r="C274" s="315" t="s">
        <v>57</v>
      </c>
      <c r="D274" s="325" t="s">
        <v>103</v>
      </c>
      <c r="E274" s="316" t="s">
        <v>123</v>
      </c>
      <c r="F274" s="325" t="s">
        <v>442</v>
      </c>
      <c r="G274" s="325"/>
      <c r="H274" s="222">
        <f>H275+H280</f>
        <v>7548.968</v>
      </c>
      <c r="I274" s="222">
        <f>I275+I280</f>
        <v>6747.6140000000005</v>
      </c>
      <c r="J274" s="225">
        <f>J275+J280</f>
        <v>6747.6140000000005</v>
      </c>
      <c r="K274" s="367"/>
    </row>
    <row r="275" spans="1:11" ht="51">
      <c r="A275" s="221">
        <v>263</v>
      </c>
      <c r="B275" s="344" t="s">
        <v>709</v>
      </c>
      <c r="C275" s="315" t="s">
        <v>57</v>
      </c>
      <c r="D275" s="325" t="s">
        <v>103</v>
      </c>
      <c r="E275" s="316" t="s">
        <v>123</v>
      </c>
      <c r="F275" s="325" t="s">
        <v>444</v>
      </c>
      <c r="G275" s="325"/>
      <c r="H275" s="222">
        <f>H277+H279</f>
        <v>7543.983</v>
      </c>
      <c r="I275" s="223">
        <f>I277+I279</f>
        <v>6742.0740000000005</v>
      </c>
      <c r="J275" s="224">
        <f>J277+J279</f>
        <v>6747.6140000000005</v>
      </c>
      <c r="K275" s="367"/>
    </row>
    <row r="276" spans="1:11" ht="51">
      <c r="A276" s="221">
        <v>264</v>
      </c>
      <c r="B276" s="317" t="s">
        <v>180</v>
      </c>
      <c r="C276" s="315" t="s">
        <v>57</v>
      </c>
      <c r="D276" s="325" t="s">
        <v>103</v>
      </c>
      <c r="E276" s="316" t="s">
        <v>123</v>
      </c>
      <c r="F276" s="325" t="s">
        <v>444</v>
      </c>
      <c r="G276" s="325" t="s">
        <v>170</v>
      </c>
      <c r="H276" s="222">
        <f>H277</f>
        <v>7412.981</v>
      </c>
      <c r="I276" s="223">
        <f>I277</f>
        <v>6611.627</v>
      </c>
      <c r="J276" s="224">
        <f>J277</f>
        <v>6611.627</v>
      </c>
      <c r="K276" s="367"/>
    </row>
    <row r="277" spans="1:11" ht="12.75">
      <c r="A277" s="221">
        <v>265</v>
      </c>
      <c r="B277" s="314" t="s">
        <v>195</v>
      </c>
      <c r="C277" s="315" t="s">
        <v>57</v>
      </c>
      <c r="D277" s="325" t="s">
        <v>103</v>
      </c>
      <c r="E277" s="316" t="s">
        <v>123</v>
      </c>
      <c r="F277" s="325" t="s">
        <v>444</v>
      </c>
      <c r="G277" s="325" t="s">
        <v>140</v>
      </c>
      <c r="H277" s="222">
        <v>7412.981</v>
      </c>
      <c r="I277" s="223">
        <v>6611.627</v>
      </c>
      <c r="J277" s="224">
        <v>6611.627</v>
      </c>
      <c r="K277" s="367"/>
    </row>
    <row r="278" spans="1:11" ht="25.5">
      <c r="A278" s="221">
        <v>266</v>
      </c>
      <c r="B278" s="317" t="s">
        <v>510</v>
      </c>
      <c r="C278" s="315" t="s">
        <v>57</v>
      </c>
      <c r="D278" s="325" t="s">
        <v>103</v>
      </c>
      <c r="E278" s="316" t="s">
        <v>123</v>
      </c>
      <c r="F278" s="325" t="s">
        <v>444</v>
      </c>
      <c r="G278" s="325" t="s">
        <v>182</v>
      </c>
      <c r="H278" s="222">
        <f>H279</f>
        <v>131.002</v>
      </c>
      <c r="I278" s="223">
        <f>I279</f>
        <v>130.447</v>
      </c>
      <c r="J278" s="224">
        <f>J279</f>
        <v>135.987</v>
      </c>
      <c r="K278" s="367"/>
    </row>
    <row r="279" spans="1:11" ht="25.5">
      <c r="A279" s="221">
        <v>267</v>
      </c>
      <c r="B279" s="314" t="s">
        <v>223</v>
      </c>
      <c r="C279" s="315" t="s">
        <v>57</v>
      </c>
      <c r="D279" s="325" t="s">
        <v>103</v>
      </c>
      <c r="E279" s="316" t="s">
        <v>123</v>
      </c>
      <c r="F279" s="325" t="s">
        <v>444</v>
      </c>
      <c r="G279" s="325" t="s">
        <v>183</v>
      </c>
      <c r="H279" s="222">
        <v>131.002</v>
      </c>
      <c r="I279" s="223">
        <v>130.447</v>
      </c>
      <c r="J279" s="224">
        <v>135.987</v>
      </c>
      <c r="K279" s="367"/>
    </row>
    <row r="280" spans="1:11" ht="51">
      <c r="A280" s="221">
        <v>268</v>
      </c>
      <c r="B280" s="345" t="s">
        <v>832</v>
      </c>
      <c r="C280" s="315" t="s">
        <v>57</v>
      </c>
      <c r="D280" s="325" t="s">
        <v>103</v>
      </c>
      <c r="E280" s="316" t="s">
        <v>123</v>
      </c>
      <c r="F280" s="325" t="s">
        <v>830</v>
      </c>
      <c r="G280" s="325"/>
      <c r="H280" s="235">
        <f aca="true" t="shared" si="21" ref="H280:J281">H281</f>
        <v>4.985</v>
      </c>
      <c r="I280" s="237">
        <f t="shared" si="21"/>
        <v>5.54</v>
      </c>
      <c r="J280" s="238">
        <f t="shared" si="21"/>
        <v>0</v>
      </c>
      <c r="K280" s="367"/>
    </row>
    <row r="281" spans="1:11" ht="25.5">
      <c r="A281" s="221">
        <v>269</v>
      </c>
      <c r="B281" s="317" t="s">
        <v>510</v>
      </c>
      <c r="C281" s="315" t="s">
        <v>57</v>
      </c>
      <c r="D281" s="325" t="s">
        <v>103</v>
      </c>
      <c r="E281" s="316" t="s">
        <v>123</v>
      </c>
      <c r="F281" s="325" t="s">
        <v>830</v>
      </c>
      <c r="G281" s="325" t="s">
        <v>182</v>
      </c>
      <c r="H281" s="235">
        <f t="shared" si="21"/>
        <v>4.985</v>
      </c>
      <c r="I281" s="237">
        <f t="shared" si="21"/>
        <v>5.54</v>
      </c>
      <c r="J281" s="238">
        <f t="shared" si="21"/>
        <v>0</v>
      </c>
      <c r="K281" s="367"/>
    </row>
    <row r="282" spans="1:11" ht="30.75" customHeight="1">
      <c r="A282" s="221">
        <v>270</v>
      </c>
      <c r="B282" s="314" t="s">
        <v>223</v>
      </c>
      <c r="C282" s="315" t="s">
        <v>57</v>
      </c>
      <c r="D282" s="325" t="s">
        <v>103</v>
      </c>
      <c r="E282" s="316" t="s">
        <v>123</v>
      </c>
      <c r="F282" s="325" t="s">
        <v>830</v>
      </c>
      <c r="G282" s="325" t="s">
        <v>183</v>
      </c>
      <c r="H282" s="235">
        <v>4.985</v>
      </c>
      <c r="I282" s="237">
        <v>5.54</v>
      </c>
      <c r="J282" s="238">
        <v>0</v>
      </c>
      <c r="K282" s="367"/>
    </row>
    <row r="283" spans="1:11" ht="25.5">
      <c r="A283" s="221">
        <v>271</v>
      </c>
      <c r="B283" s="346" t="s">
        <v>488</v>
      </c>
      <c r="C283" s="315" t="s">
        <v>57</v>
      </c>
      <c r="D283" s="325" t="s">
        <v>103</v>
      </c>
      <c r="E283" s="316" t="s">
        <v>25</v>
      </c>
      <c r="F283" s="325"/>
      <c r="G283" s="325"/>
      <c r="H283" s="222">
        <f>H284</f>
        <v>4.7</v>
      </c>
      <c r="I283" s="223">
        <f aca="true" t="shared" si="22" ref="I283:J286">I284</f>
        <v>4.7</v>
      </c>
      <c r="J283" s="224">
        <f t="shared" si="22"/>
        <v>4.7</v>
      </c>
      <c r="K283" s="367"/>
    </row>
    <row r="284" spans="1:11" s="200" customFormat="1" ht="38.25">
      <c r="A284" s="221">
        <v>272</v>
      </c>
      <c r="B284" s="346" t="s">
        <v>689</v>
      </c>
      <c r="C284" s="315" t="s">
        <v>57</v>
      </c>
      <c r="D284" s="325" t="s">
        <v>103</v>
      </c>
      <c r="E284" s="316" t="s">
        <v>25</v>
      </c>
      <c r="F284" s="325" t="s">
        <v>787</v>
      </c>
      <c r="G284" s="325"/>
      <c r="H284" s="222">
        <f>H285</f>
        <v>4.7</v>
      </c>
      <c r="I284" s="223">
        <f t="shared" si="22"/>
        <v>4.7</v>
      </c>
      <c r="J284" s="224">
        <f t="shared" si="22"/>
        <v>4.7</v>
      </c>
      <c r="K284" s="368"/>
    </row>
    <row r="285" spans="1:11" s="200" customFormat="1" ht="63.75">
      <c r="A285" s="221">
        <v>273</v>
      </c>
      <c r="B285" s="347" t="s">
        <v>716</v>
      </c>
      <c r="C285" s="315" t="s">
        <v>57</v>
      </c>
      <c r="D285" s="325" t="s">
        <v>103</v>
      </c>
      <c r="E285" s="316" t="s">
        <v>25</v>
      </c>
      <c r="F285" s="325" t="s">
        <v>788</v>
      </c>
      <c r="G285" s="325"/>
      <c r="H285" s="222">
        <f>H286</f>
        <v>4.7</v>
      </c>
      <c r="I285" s="223">
        <f t="shared" si="22"/>
        <v>4.7</v>
      </c>
      <c r="J285" s="224">
        <f t="shared" si="22"/>
        <v>4.7</v>
      </c>
      <c r="K285" s="368"/>
    </row>
    <row r="286" spans="1:11" s="200" customFormat="1" ht="25.5">
      <c r="A286" s="221">
        <v>274</v>
      </c>
      <c r="B286" s="317" t="s">
        <v>510</v>
      </c>
      <c r="C286" s="315" t="s">
        <v>57</v>
      </c>
      <c r="D286" s="325" t="s">
        <v>103</v>
      </c>
      <c r="E286" s="316" t="s">
        <v>25</v>
      </c>
      <c r="F286" s="325" t="s">
        <v>788</v>
      </c>
      <c r="G286" s="325" t="s">
        <v>182</v>
      </c>
      <c r="H286" s="222">
        <f>H287</f>
        <v>4.7</v>
      </c>
      <c r="I286" s="223">
        <f t="shared" si="22"/>
        <v>4.7</v>
      </c>
      <c r="J286" s="224">
        <f t="shared" si="22"/>
        <v>4.7</v>
      </c>
      <c r="K286" s="368"/>
    </row>
    <row r="287" spans="1:11" s="200" customFormat="1" ht="25.5">
      <c r="A287" s="221">
        <v>275</v>
      </c>
      <c r="B287" s="314" t="s">
        <v>223</v>
      </c>
      <c r="C287" s="315" t="s">
        <v>57</v>
      </c>
      <c r="D287" s="325" t="s">
        <v>103</v>
      </c>
      <c r="E287" s="316" t="s">
        <v>25</v>
      </c>
      <c r="F287" s="325" t="s">
        <v>788</v>
      </c>
      <c r="G287" s="325" t="s">
        <v>183</v>
      </c>
      <c r="H287" s="222">
        <v>4.7</v>
      </c>
      <c r="I287" s="223">
        <v>4.7</v>
      </c>
      <c r="J287" s="224">
        <v>4.7</v>
      </c>
      <c r="K287" s="368"/>
    </row>
    <row r="288" spans="1:11" ht="12.75">
      <c r="A288" s="221">
        <v>276</v>
      </c>
      <c r="B288" s="314" t="s">
        <v>64</v>
      </c>
      <c r="C288" s="315" t="s">
        <v>57</v>
      </c>
      <c r="D288" s="316" t="s">
        <v>110</v>
      </c>
      <c r="E288" s="316" t="s">
        <v>8</v>
      </c>
      <c r="F288" s="316"/>
      <c r="G288" s="316"/>
      <c r="H288" s="222">
        <f>H297+H318+H327+H369+H310+H289+H363</f>
        <v>59654.210999999996</v>
      </c>
      <c r="I288" s="222">
        <f>I297+I318+I327+I369+I310+I289+I363</f>
        <v>58578.454</v>
      </c>
      <c r="J288" s="225">
        <f>J297+J318+J327+J369+J310+J289+J363</f>
        <v>58578.654</v>
      </c>
      <c r="K288" s="367"/>
    </row>
    <row r="289" spans="1:11" ht="12.75">
      <c r="A289" s="221">
        <v>277</v>
      </c>
      <c r="B289" s="314" t="s">
        <v>913</v>
      </c>
      <c r="C289" s="315" t="s">
        <v>57</v>
      </c>
      <c r="D289" s="316" t="s">
        <v>110</v>
      </c>
      <c r="E289" s="316" t="s">
        <v>11</v>
      </c>
      <c r="F289" s="316"/>
      <c r="G289" s="316"/>
      <c r="H289" s="222">
        <f aca="true" t="shared" si="23" ref="H289:J291">H290</f>
        <v>562.4</v>
      </c>
      <c r="I289" s="223">
        <f t="shared" si="23"/>
        <v>523</v>
      </c>
      <c r="J289" s="224">
        <f t="shared" si="23"/>
        <v>523</v>
      </c>
      <c r="K289" s="367"/>
    </row>
    <row r="290" spans="1:11" ht="12.75">
      <c r="A290" s="221">
        <v>278</v>
      </c>
      <c r="B290" s="314" t="s">
        <v>178</v>
      </c>
      <c r="C290" s="315" t="s">
        <v>57</v>
      </c>
      <c r="D290" s="316" t="s">
        <v>110</v>
      </c>
      <c r="E290" s="316" t="s">
        <v>11</v>
      </c>
      <c r="F290" s="316" t="s">
        <v>319</v>
      </c>
      <c r="G290" s="316"/>
      <c r="H290" s="222">
        <f t="shared" si="23"/>
        <v>562.4</v>
      </c>
      <c r="I290" s="223">
        <f t="shared" si="23"/>
        <v>523</v>
      </c>
      <c r="J290" s="224">
        <f t="shared" si="23"/>
        <v>523</v>
      </c>
      <c r="K290" s="367"/>
    </row>
    <row r="291" spans="1:11" ht="69.75" customHeight="1">
      <c r="A291" s="221">
        <v>279</v>
      </c>
      <c r="B291" s="314" t="s">
        <v>208</v>
      </c>
      <c r="C291" s="315" t="s">
        <v>57</v>
      </c>
      <c r="D291" s="316" t="s">
        <v>110</v>
      </c>
      <c r="E291" s="316" t="s">
        <v>11</v>
      </c>
      <c r="F291" s="316" t="s">
        <v>357</v>
      </c>
      <c r="G291" s="316"/>
      <c r="H291" s="222">
        <f t="shared" si="23"/>
        <v>562.4</v>
      </c>
      <c r="I291" s="223">
        <f t="shared" si="23"/>
        <v>523</v>
      </c>
      <c r="J291" s="224">
        <f t="shared" si="23"/>
        <v>523</v>
      </c>
      <c r="K291" s="367"/>
    </row>
    <row r="292" spans="1:11" ht="38.25">
      <c r="A292" s="221">
        <v>280</v>
      </c>
      <c r="B292" s="314" t="s">
        <v>926</v>
      </c>
      <c r="C292" s="315" t="s">
        <v>57</v>
      </c>
      <c r="D292" s="316" t="s">
        <v>110</v>
      </c>
      <c r="E292" s="316" t="s">
        <v>11</v>
      </c>
      <c r="F292" s="316" t="s">
        <v>914</v>
      </c>
      <c r="G292" s="316"/>
      <c r="H292" s="222">
        <f>H293+H295</f>
        <v>562.4</v>
      </c>
      <c r="I292" s="223">
        <f>I293+I295</f>
        <v>523</v>
      </c>
      <c r="J292" s="224">
        <f>J293+J295</f>
        <v>523</v>
      </c>
      <c r="K292" s="367"/>
    </row>
    <row r="293" spans="1:11" ht="51">
      <c r="A293" s="221">
        <v>281</v>
      </c>
      <c r="B293" s="314" t="s">
        <v>927</v>
      </c>
      <c r="C293" s="315" t="s">
        <v>57</v>
      </c>
      <c r="D293" s="316" t="s">
        <v>110</v>
      </c>
      <c r="E293" s="316" t="s">
        <v>11</v>
      </c>
      <c r="F293" s="316" t="s">
        <v>914</v>
      </c>
      <c r="G293" s="316" t="s">
        <v>170</v>
      </c>
      <c r="H293" s="222">
        <f>H294</f>
        <v>486.62</v>
      </c>
      <c r="I293" s="223">
        <f>I294</f>
        <v>447.22</v>
      </c>
      <c r="J293" s="224">
        <f>J294</f>
        <v>447.22</v>
      </c>
      <c r="K293" s="367"/>
    </row>
    <row r="294" spans="1:11" ht="25.5">
      <c r="A294" s="221">
        <v>282</v>
      </c>
      <c r="B294" s="314" t="s">
        <v>202</v>
      </c>
      <c r="C294" s="315" t="s">
        <v>57</v>
      </c>
      <c r="D294" s="316" t="s">
        <v>110</v>
      </c>
      <c r="E294" s="316" t="s">
        <v>11</v>
      </c>
      <c r="F294" s="316" t="s">
        <v>914</v>
      </c>
      <c r="G294" s="316" t="s">
        <v>122</v>
      </c>
      <c r="H294" s="222">
        <v>486.62</v>
      </c>
      <c r="I294" s="223">
        <v>447.22</v>
      </c>
      <c r="J294" s="224">
        <v>447.22</v>
      </c>
      <c r="K294" s="367"/>
    </row>
    <row r="295" spans="1:11" ht="25.5">
      <c r="A295" s="221">
        <v>283</v>
      </c>
      <c r="B295" s="317" t="s">
        <v>510</v>
      </c>
      <c r="C295" s="315" t="s">
        <v>57</v>
      </c>
      <c r="D295" s="316" t="s">
        <v>110</v>
      </c>
      <c r="E295" s="316" t="s">
        <v>11</v>
      </c>
      <c r="F295" s="316" t="s">
        <v>914</v>
      </c>
      <c r="G295" s="316" t="s">
        <v>182</v>
      </c>
      <c r="H295" s="222">
        <f>H296</f>
        <v>75.78</v>
      </c>
      <c r="I295" s="223">
        <f>I296</f>
        <v>75.78</v>
      </c>
      <c r="J295" s="224">
        <f>J296</f>
        <v>75.78</v>
      </c>
      <c r="K295" s="367"/>
    </row>
    <row r="296" spans="1:11" ht="25.5">
      <c r="A296" s="221">
        <v>284</v>
      </c>
      <c r="B296" s="314" t="s">
        <v>223</v>
      </c>
      <c r="C296" s="315" t="s">
        <v>57</v>
      </c>
      <c r="D296" s="316" t="s">
        <v>110</v>
      </c>
      <c r="E296" s="316" t="s">
        <v>11</v>
      </c>
      <c r="F296" s="316" t="s">
        <v>914</v>
      </c>
      <c r="G296" s="316" t="s">
        <v>183</v>
      </c>
      <c r="H296" s="222">
        <v>75.78</v>
      </c>
      <c r="I296" s="223">
        <v>75.78</v>
      </c>
      <c r="J296" s="224">
        <v>75.78</v>
      </c>
      <c r="K296" s="367"/>
    </row>
    <row r="297" spans="1:11" ht="12.75">
      <c r="A297" s="221">
        <v>285</v>
      </c>
      <c r="B297" s="328" t="s">
        <v>128</v>
      </c>
      <c r="C297" s="315" t="s">
        <v>57</v>
      </c>
      <c r="D297" s="316" t="s">
        <v>110</v>
      </c>
      <c r="E297" s="316" t="s">
        <v>148</v>
      </c>
      <c r="F297" s="316"/>
      <c r="G297" s="316"/>
      <c r="H297" s="222">
        <f>H298+H305</f>
        <v>2791.031</v>
      </c>
      <c r="I297" s="223">
        <f>I298+I305</f>
        <v>2692.6310000000003</v>
      </c>
      <c r="J297" s="224">
        <f>J298+J305</f>
        <v>2692.6310000000003</v>
      </c>
      <c r="K297" s="367"/>
    </row>
    <row r="298" spans="1:11" ht="25.5">
      <c r="A298" s="221">
        <v>286</v>
      </c>
      <c r="B298" s="314" t="s">
        <v>243</v>
      </c>
      <c r="C298" s="315" t="s">
        <v>57</v>
      </c>
      <c r="D298" s="316" t="s">
        <v>110</v>
      </c>
      <c r="E298" s="316" t="s">
        <v>148</v>
      </c>
      <c r="F298" s="316" t="s">
        <v>332</v>
      </c>
      <c r="G298" s="316"/>
      <c r="H298" s="222">
        <f aca="true" t="shared" si="24" ref="H298:J299">H299</f>
        <v>1320.9</v>
      </c>
      <c r="I298" s="223">
        <f t="shared" si="24"/>
        <v>1222.5</v>
      </c>
      <c r="J298" s="224">
        <f t="shared" si="24"/>
        <v>1222.5</v>
      </c>
      <c r="K298" s="367"/>
    </row>
    <row r="299" spans="1:11" ht="25.5">
      <c r="A299" s="221">
        <v>287</v>
      </c>
      <c r="B299" s="314" t="s">
        <v>227</v>
      </c>
      <c r="C299" s="315" t="s">
        <v>57</v>
      </c>
      <c r="D299" s="316" t="s">
        <v>110</v>
      </c>
      <c r="E299" s="316" t="s">
        <v>148</v>
      </c>
      <c r="F299" s="316" t="s">
        <v>364</v>
      </c>
      <c r="G299" s="316"/>
      <c r="H299" s="222">
        <f t="shared" si="24"/>
        <v>1320.9</v>
      </c>
      <c r="I299" s="223">
        <f t="shared" si="24"/>
        <v>1222.5</v>
      </c>
      <c r="J299" s="224">
        <f t="shared" si="24"/>
        <v>1222.5</v>
      </c>
      <c r="K299" s="367"/>
    </row>
    <row r="300" spans="1:11" ht="102">
      <c r="A300" s="221">
        <v>288</v>
      </c>
      <c r="B300" s="314" t="s">
        <v>789</v>
      </c>
      <c r="C300" s="315" t="s">
        <v>57</v>
      </c>
      <c r="D300" s="316" t="s">
        <v>110</v>
      </c>
      <c r="E300" s="316" t="s">
        <v>148</v>
      </c>
      <c r="F300" s="316" t="s">
        <v>365</v>
      </c>
      <c r="G300" s="316"/>
      <c r="H300" s="222">
        <f>H301+H303</f>
        <v>1320.9</v>
      </c>
      <c r="I300" s="223">
        <f>I301+I303</f>
        <v>1222.5</v>
      </c>
      <c r="J300" s="224">
        <f>J301+J303</f>
        <v>1222.5</v>
      </c>
      <c r="K300" s="367"/>
    </row>
    <row r="301" spans="1:11" ht="51">
      <c r="A301" s="221">
        <v>289</v>
      </c>
      <c r="B301" s="314" t="s">
        <v>242</v>
      </c>
      <c r="C301" s="315" t="s">
        <v>57</v>
      </c>
      <c r="D301" s="316" t="s">
        <v>110</v>
      </c>
      <c r="E301" s="316" t="s">
        <v>148</v>
      </c>
      <c r="F301" s="316" t="s">
        <v>365</v>
      </c>
      <c r="G301" s="316" t="s">
        <v>170</v>
      </c>
      <c r="H301" s="222">
        <f>H302</f>
        <v>1216.5</v>
      </c>
      <c r="I301" s="223">
        <f>I302</f>
        <v>1118.1</v>
      </c>
      <c r="J301" s="224">
        <f>J302</f>
        <v>1118.1</v>
      </c>
      <c r="K301" s="367"/>
    </row>
    <row r="302" spans="1:11" ht="25.5">
      <c r="A302" s="221">
        <v>290</v>
      </c>
      <c r="B302" s="314" t="s">
        <v>202</v>
      </c>
      <c r="C302" s="315" t="s">
        <v>57</v>
      </c>
      <c r="D302" s="316" t="s">
        <v>110</v>
      </c>
      <c r="E302" s="316" t="s">
        <v>148</v>
      </c>
      <c r="F302" s="316" t="s">
        <v>365</v>
      </c>
      <c r="G302" s="316" t="s">
        <v>122</v>
      </c>
      <c r="H302" s="222">
        <v>1216.5</v>
      </c>
      <c r="I302" s="222">
        <v>1118.1</v>
      </c>
      <c r="J302" s="225">
        <v>1118.1</v>
      </c>
      <c r="K302" s="367"/>
    </row>
    <row r="303" spans="1:11" ht="25.5">
      <c r="A303" s="221">
        <v>291</v>
      </c>
      <c r="B303" s="317" t="s">
        <v>510</v>
      </c>
      <c r="C303" s="315" t="s">
        <v>57</v>
      </c>
      <c r="D303" s="316" t="s">
        <v>110</v>
      </c>
      <c r="E303" s="316" t="s">
        <v>148</v>
      </c>
      <c r="F303" s="316" t="s">
        <v>365</v>
      </c>
      <c r="G303" s="316" t="s">
        <v>182</v>
      </c>
      <c r="H303" s="222">
        <f>H304</f>
        <v>104.4</v>
      </c>
      <c r="I303" s="223">
        <f>I304</f>
        <v>104.4</v>
      </c>
      <c r="J303" s="224">
        <f>J304</f>
        <v>104.4</v>
      </c>
      <c r="K303" s="367"/>
    </row>
    <row r="304" spans="1:11" ht="25.5">
      <c r="A304" s="221">
        <v>292</v>
      </c>
      <c r="B304" s="314" t="s">
        <v>223</v>
      </c>
      <c r="C304" s="315" t="s">
        <v>57</v>
      </c>
      <c r="D304" s="316" t="s">
        <v>110</v>
      </c>
      <c r="E304" s="316" t="s">
        <v>148</v>
      </c>
      <c r="F304" s="316" t="s">
        <v>365</v>
      </c>
      <c r="G304" s="316" t="s">
        <v>183</v>
      </c>
      <c r="H304" s="222">
        <v>104.4</v>
      </c>
      <c r="I304" s="223">
        <v>104.4</v>
      </c>
      <c r="J304" s="224">
        <v>104.4</v>
      </c>
      <c r="K304" s="367"/>
    </row>
    <row r="305" spans="1:11" ht="12.75">
      <c r="A305" s="221">
        <v>293</v>
      </c>
      <c r="B305" s="314" t="s">
        <v>178</v>
      </c>
      <c r="C305" s="315" t="s">
        <v>57</v>
      </c>
      <c r="D305" s="316" t="s">
        <v>110</v>
      </c>
      <c r="E305" s="316" t="s">
        <v>148</v>
      </c>
      <c r="F305" s="316" t="s">
        <v>319</v>
      </c>
      <c r="G305" s="316"/>
      <c r="H305" s="222">
        <f aca="true" t="shared" si="25" ref="H305:J308">H306</f>
        <v>1470.131</v>
      </c>
      <c r="I305" s="222">
        <f t="shared" si="25"/>
        <v>1470.131</v>
      </c>
      <c r="J305" s="225">
        <f t="shared" si="25"/>
        <v>1470.131</v>
      </c>
      <c r="K305" s="367"/>
    </row>
    <row r="306" spans="1:11" ht="12.75">
      <c r="A306" s="221">
        <v>294</v>
      </c>
      <c r="B306" s="314" t="s">
        <v>421</v>
      </c>
      <c r="C306" s="315" t="s">
        <v>57</v>
      </c>
      <c r="D306" s="316" t="s">
        <v>110</v>
      </c>
      <c r="E306" s="316" t="s">
        <v>148</v>
      </c>
      <c r="F306" s="316" t="s">
        <v>422</v>
      </c>
      <c r="G306" s="316"/>
      <c r="H306" s="222">
        <f t="shared" si="25"/>
        <v>1470.131</v>
      </c>
      <c r="I306" s="222">
        <f t="shared" si="25"/>
        <v>1470.131</v>
      </c>
      <c r="J306" s="225">
        <f t="shared" si="25"/>
        <v>1470.131</v>
      </c>
      <c r="K306" s="367"/>
    </row>
    <row r="307" spans="1:11" ht="76.5">
      <c r="A307" s="221">
        <v>295</v>
      </c>
      <c r="B307" s="314" t="s">
        <v>656</v>
      </c>
      <c r="C307" s="315" t="s">
        <v>57</v>
      </c>
      <c r="D307" s="316" t="s">
        <v>110</v>
      </c>
      <c r="E307" s="316" t="s">
        <v>148</v>
      </c>
      <c r="F307" s="316" t="s">
        <v>657</v>
      </c>
      <c r="G307" s="316"/>
      <c r="H307" s="222">
        <f t="shared" si="25"/>
        <v>1470.131</v>
      </c>
      <c r="I307" s="222">
        <f t="shared" si="25"/>
        <v>1470.131</v>
      </c>
      <c r="J307" s="225">
        <f t="shared" si="25"/>
        <v>1470.131</v>
      </c>
      <c r="K307" s="367"/>
    </row>
    <row r="308" spans="1:11" ht="12.75">
      <c r="A308" s="221">
        <v>296</v>
      </c>
      <c r="B308" s="314" t="s">
        <v>184</v>
      </c>
      <c r="C308" s="315" t="s">
        <v>57</v>
      </c>
      <c r="D308" s="316" t="s">
        <v>110</v>
      </c>
      <c r="E308" s="316" t="s">
        <v>148</v>
      </c>
      <c r="F308" s="316" t="s">
        <v>657</v>
      </c>
      <c r="G308" s="316" t="s">
        <v>185</v>
      </c>
      <c r="H308" s="222">
        <f t="shared" si="25"/>
        <v>1470.131</v>
      </c>
      <c r="I308" s="222">
        <f t="shared" si="25"/>
        <v>1470.131</v>
      </c>
      <c r="J308" s="225">
        <f t="shared" si="25"/>
        <v>1470.131</v>
      </c>
      <c r="K308" s="367"/>
    </row>
    <row r="309" spans="1:11" ht="38.25">
      <c r="A309" s="221">
        <v>297</v>
      </c>
      <c r="B309" s="314" t="s">
        <v>516</v>
      </c>
      <c r="C309" s="315" t="s">
        <v>57</v>
      </c>
      <c r="D309" s="316" t="s">
        <v>110</v>
      </c>
      <c r="E309" s="316" t="s">
        <v>148</v>
      </c>
      <c r="F309" s="316" t="s">
        <v>657</v>
      </c>
      <c r="G309" s="316" t="s">
        <v>197</v>
      </c>
      <c r="H309" s="222">
        <v>1470.131</v>
      </c>
      <c r="I309" s="222">
        <v>1470.131</v>
      </c>
      <c r="J309" s="225">
        <v>1470.131</v>
      </c>
      <c r="K309" s="367"/>
    </row>
    <row r="310" spans="1:11" ht="12.75">
      <c r="A310" s="221">
        <v>298</v>
      </c>
      <c r="B310" s="328" t="s">
        <v>638</v>
      </c>
      <c r="C310" s="315" t="s">
        <v>57</v>
      </c>
      <c r="D310" s="325" t="s">
        <v>110</v>
      </c>
      <c r="E310" s="325" t="s">
        <v>107</v>
      </c>
      <c r="F310" s="325"/>
      <c r="G310" s="325"/>
      <c r="H310" s="235">
        <f aca="true" t="shared" si="26" ref="H310:J312">H311</f>
        <v>4017.7</v>
      </c>
      <c r="I310" s="235">
        <f t="shared" si="26"/>
        <v>3180.6000000000004</v>
      </c>
      <c r="J310" s="236">
        <f t="shared" si="26"/>
        <v>3180.6000000000004</v>
      </c>
      <c r="K310" s="367"/>
    </row>
    <row r="311" spans="1:11" ht="12.75">
      <c r="A311" s="221">
        <v>299</v>
      </c>
      <c r="B311" s="314" t="s">
        <v>178</v>
      </c>
      <c r="C311" s="315" t="s">
        <v>57</v>
      </c>
      <c r="D311" s="316" t="s">
        <v>110</v>
      </c>
      <c r="E311" s="316" t="s">
        <v>107</v>
      </c>
      <c r="F311" s="316" t="s">
        <v>319</v>
      </c>
      <c r="G311" s="316"/>
      <c r="H311" s="222">
        <f t="shared" si="26"/>
        <v>4017.7</v>
      </c>
      <c r="I311" s="222">
        <f t="shared" si="26"/>
        <v>3180.6000000000004</v>
      </c>
      <c r="J311" s="225">
        <f t="shared" si="26"/>
        <v>3180.6000000000004</v>
      </c>
      <c r="K311" s="367"/>
    </row>
    <row r="312" spans="1:11" ht="38.25">
      <c r="A312" s="221">
        <v>300</v>
      </c>
      <c r="B312" s="314" t="s">
        <v>208</v>
      </c>
      <c r="C312" s="315" t="s">
        <v>57</v>
      </c>
      <c r="D312" s="316" t="s">
        <v>110</v>
      </c>
      <c r="E312" s="316" t="s">
        <v>107</v>
      </c>
      <c r="F312" s="316" t="s">
        <v>357</v>
      </c>
      <c r="G312" s="316"/>
      <c r="H312" s="222">
        <f t="shared" si="26"/>
        <v>4017.7</v>
      </c>
      <c r="I312" s="222">
        <f t="shared" si="26"/>
        <v>3180.6000000000004</v>
      </c>
      <c r="J312" s="225">
        <f t="shared" si="26"/>
        <v>3180.6000000000004</v>
      </c>
      <c r="K312" s="367"/>
    </row>
    <row r="313" spans="1:11" ht="63.75">
      <c r="A313" s="221">
        <v>301</v>
      </c>
      <c r="B313" s="341" t="s">
        <v>790</v>
      </c>
      <c r="C313" s="315" t="s">
        <v>57</v>
      </c>
      <c r="D313" s="316" t="s">
        <v>110</v>
      </c>
      <c r="E313" s="316" t="s">
        <v>107</v>
      </c>
      <c r="F313" s="316" t="s">
        <v>639</v>
      </c>
      <c r="G313" s="316"/>
      <c r="H313" s="222">
        <f>H314+H316</f>
        <v>4017.7</v>
      </c>
      <c r="I313" s="222">
        <f>I314+I316</f>
        <v>3180.6000000000004</v>
      </c>
      <c r="J313" s="225">
        <f>J314+J316</f>
        <v>3180.6000000000004</v>
      </c>
      <c r="K313" s="367"/>
    </row>
    <row r="314" spans="1:11" ht="51">
      <c r="A314" s="221">
        <v>302</v>
      </c>
      <c r="B314" s="314" t="s">
        <v>242</v>
      </c>
      <c r="C314" s="315" t="s">
        <v>57</v>
      </c>
      <c r="D314" s="316" t="s">
        <v>110</v>
      </c>
      <c r="E314" s="316" t="s">
        <v>107</v>
      </c>
      <c r="F314" s="316" t="s">
        <v>639</v>
      </c>
      <c r="G314" s="316" t="s">
        <v>170</v>
      </c>
      <c r="H314" s="222">
        <f>H315</f>
        <v>2736.7</v>
      </c>
      <c r="I314" s="223">
        <f>I315</f>
        <v>2539.8</v>
      </c>
      <c r="J314" s="224">
        <f>J315</f>
        <v>2539.8</v>
      </c>
      <c r="K314" s="367"/>
    </row>
    <row r="315" spans="1:11" ht="25.5">
      <c r="A315" s="221">
        <v>303</v>
      </c>
      <c r="B315" s="314" t="s">
        <v>202</v>
      </c>
      <c r="C315" s="315" t="s">
        <v>57</v>
      </c>
      <c r="D315" s="316" t="s">
        <v>110</v>
      </c>
      <c r="E315" s="316" t="s">
        <v>107</v>
      </c>
      <c r="F315" s="316" t="s">
        <v>639</v>
      </c>
      <c r="G315" s="316" t="s">
        <v>122</v>
      </c>
      <c r="H315" s="222">
        <v>2736.7</v>
      </c>
      <c r="I315" s="222">
        <v>2539.8</v>
      </c>
      <c r="J315" s="225">
        <v>2539.8</v>
      </c>
      <c r="K315" s="367"/>
    </row>
    <row r="316" spans="1:11" ht="25.5">
      <c r="A316" s="221">
        <v>304</v>
      </c>
      <c r="B316" s="317" t="s">
        <v>510</v>
      </c>
      <c r="C316" s="315" t="s">
        <v>57</v>
      </c>
      <c r="D316" s="316" t="s">
        <v>110</v>
      </c>
      <c r="E316" s="316" t="s">
        <v>107</v>
      </c>
      <c r="F316" s="316" t="s">
        <v>639</v>
      </c>
      <c r="G316" s="316" t="s">
        <v>182</v>
      </c>
      <c r="H316" s="222">
        <f>H317</f>
        <v>1281</v>
      </c>
      <c r="I316" s="223">
        <f>I317</f>
        <v>640.8</v>
      </c>
      <c r="J316" s="224">
        <f>J317</f>
        <v>640.8</v>
      </c>
      <c r="K316" s="367"/>
    </row>
    <row r="317" spans="1:11" ht="25.5">
      <c r="A317" s="221">
        <v>305</v>
      </c>
      <c r="B317" s="314" t="s">
        <v>223</v>
      </c>
      <c r="C317" s="315" t="s">
        <v>57</v>
      </c>
      <c r="D317" s="316" t="s">
        <v>110</v>
      </c>
      <c r="E317" s="316" t="s">
        <v>107</v>
      </c>
      <c r="F317" s="316" t="s">
        <v>639</v>
      </c>
      <c r="G317" s="316" t="s">
        <v>183</v>
      </c>
      <c r="H317" s="222">
        <v>1281</v>
      </c>
      <c r="I317" s="223">
        <v>640.8</v>
      </c>
      <c r="J317" s="224">
        <v>640.8</v>
      </c>
      <c r="K317" s="367"/>
    </row>
    <row r="318" spans="1:11" ht="12.75">
      <c r="A318" s="221">
        <v>306</v>
      </c>
      <c r="B318" s="328" t="s">
        <v>119</v>
      </c>
      <c r="C318" s="315" t="s">
        <v>57</v>
      </c>
      <c r="D318" s="325" t="s">
        <v>110</v>
      </c>
      <c r="E318" s="325" t="s">
        <v>106</v>
      </c>
      <c r="F318" s="325"/>
      <c r="G318" s="325"/>
      <c r="H318" s="235">
        <f>H319</f>
        <v>41408.481999999996</v>
      </c>
      <c r="I318" s="237">
        <f aca="true" t="shared" si="27" ref="H318:J320">I319</f>
        <v>37967.352</v>
      </c>
      <c r="J318" s="238">
        <f t="shared" si="27"/>
        <v>37967.352</v>
      </c>
      <c r="K318" s="367"/>
    </row>
    <row r="319" spans="1:11" ht="25.5">
      <c r="A319" s="221">
        <v>307</v>
      </c>
      <c r="B319" s="328" t="s">
        <v>255</v>
      </c>
      <c r="C319" s="315" t="s">
        <v>57</v>
      </c>
      <c r="D319" s="325" t="s">
        <v>110</v>
      </c>
      <c r="E319" s="325" t="s">
        <v>106</v>
      </c>
      <c r="F319" s="325" t="s">
        <v>328</v>
      </c>
      <c r="G319" s="325"/>
      <c r="H319" s="235">
        <f t="shared" si="27"/>
        <v>41408.481999999996</v>
      </c>
      <c r="I319" s="237">
        <f t="shared" si="27"/>
        <v>37967.352</v>
      </c>
      <c r="J319" s="238">
        <f t="shared" si="27"/>
        <v>37967.352</v>
      </c>
      <c r="K319" s="367"/>
    </row>
    <row r="320" spans="1:11" ht="25.5">
      <c r="A320" s="221">
        <v>308</v>
      </c>
      <c r="B320" s="328" t="s">
        <v>280</v>
      </c>
      <c r="C320" s="315" t="s">
        <v>57</v>
      </c>
      <c r="D320" s="325" t="s">
        <v>110</v>
      </c>
      <c r="E320" s="325" t="s">
        <v>106</v>
      </c>
      <c r="F320" s="325" t="s">
        <v>329</v>
      </c>
      <c r="G320" s="325"/>
      <c r="H320" s="235">
        <f>H321+H324</f>
        <v>41408.481999999996</v>
      </c>
      <c r="I320" s="237">
        <f t="shared" si="27"/>
        <v>37967.352</v>
      </c>
      <c r="J320" s="238">
        <f t="shared" si="27"/>
        <v>37967.352</v>
      </c>
      <c r="K320" s="367"/>
    </row>
    <row r="321" spans="1:11" ht="76.5">
      <c r="A321" s="221">
        <v>309</v>
      </c>
      <c r="B321" s="328" t="s">
        <v>447</v>
      </c>
      <c r="C321" s="315" t="s">
        <v>57</v>
      </c>
      <c r="D321" s="325" t="s">
        <v>110</v>
      </c>
      <c r="E321" s="325" t="s">
        <v>106</v>
      </c>
      <c r="F321" s="325" t="s">
        <v>448</v>
      </c>
      <c r="G321" s="325"/>
      <c r="H321" s="235">
        <f>H323</f>
        <v>37967.352</v>
      </c>
      <c r="I321" s="237">
        <f>I323</f>
        <v>37967.352</v>
      </c>
      <c r="J321" s="238">
        <f>J323</f>
        <v>37967.352</v>
      </c>
      <c r="K321" s="367"/>
    </row>
    <row r="322" spans="1:11" ht="25.5">
      <c r="A322" s="221">
        <v>310</v>
      </c>
      <c r="B322" s="317" t="s">
        <v>510</v>
      </c>
      <c r="C322" s="315" t="s">
        <v>57</v>
      </c>
      <c r="D322" s="325" t="s">
        <v>110</v>
      </c>
      <c r="E322" s="325" t="s">
        <v>106</v>
      </c>
      <c r="F322" s="325" t="s">
        <v>448</v>
      </c>
      <c r="G322" s="325" t="s">
        <v>182</v>
      </c>
      <c r="H322" s="235">
        <f>H323</f>
        <v>37967.352</v>
      </c>
      <c r="I322" s="237">
        <f>I323</f>
        <v>37967.352</v>
      </c>
      <c r="J322" s="238">
        <f>J323</f>
        <v>37967.352</v>
      </c>
      <c r="K322" s="367"/>
    </row>
    <row r="323" spans="1:11" ht="25.5">
      <c r="A323" s="221">
        <v>311</v>
      </c>
      <c r="B323" s="314" t="s">
        <v>223</v>
      </c>
      <c r="C323" s="315" t="s">
        <v>57</v>
      </c>
      <c r="D323" s="325" t="s">
        <v>110</v>
      </c>
      <c r="E323" s="325" t="s">
        <v>106</v>
      </c>
      <c r="F323" s="325" t="s">
        <v>448</v>
      </c>
      <c r="G323" s="325" t="s">
        <v>183</v>
      </c>
      <c r="H323" s="235">
        <v>37967.352</v>
      </c>
      <c r="I323" s="235">
        <v>37967.352</v>
      </c>
      <c r="J323" s="236">
        <v>37967.352</v>
      </c>
      <c r="K323" s="367"/>
    </row>
    <row r="324" spans="1:11" ht="102">
      <c r="A324" s="221">
        <v>312</v>
      </c>
      <c r="B324" s="314" t="s">
        <v>980</v>
      </c>
      <c r="C324" s="315" t="s">
        <v>57</v>
      </c>
      <c r="D324" s="325" t="s">
        <v>110</v>
      </c>
      <c r="E324" s="325" t="s">
        <v>106</v>
      </c>
      <c r="F324" s="325" t="s">
        <v>981</v>
      </c>
      <c r="G324" s="325"/>
      <c r="H324" s="235">
        <f>H325</f>
        <v>3441.13</v>
      </c>
      <c r="I324" s="235">
        <v>0</v>
      </c>
      <c r="J324" s="236">
        <v>0</v>
      </c>
      <c r="K324" s="367"/>
    </row>
    <row r="325" spans="1:11" ht="12.75">
      <c r="A325" s="221">
        <v>313</v>
      </c>
      <c r="B325" s="314" t="s">
        <v>184</v>
      </c>
      <c r="C325" s="315" t="s">
        <v>57</v>
      </c>
      <c r="D325" s="325" t="s">
        <v>110</v>
      </c>
      <c r="E325" s="325" t="s">
        <v>106</v>
      </c>
      <c r="F325" s="325" t="s">
        <v>981</v>
      </c>
      <c r="G325" s="325" t="s">
        <v>185</v>
      </c>
      <c r="H325" s="235">
        <f>H326</f>
        <v>3441.13</v>
      </c>
      <c r="I325" s="235">
        <v>0</v>
      </c>
      <c r="J325" s="236">
        <v>0</v>
      </c>
      <c r="K325" s="367"/>
    </row>
    <row r="326" spans="1:11" ht="38.25">
      <c r="A326" s="221">
        <v>314</v>
      </c>
      <c r="B326" s="314" t="s">
        <v>516</v>
      </c>
      <c r="C326" s="315" t="s">
        <v>57</v>
      </c>
      <c r="D326" s="325" t="s">
        <v>110</v>
      </c>
      <c r="E326" s="325" t="s">
        <v>106</v>
      </c>
      <c r="F326" s="325" t="s">
        <v>981</v>
      </c>
      <c r="G326" s="325" t="s">
        <v>197</v>
      </c>
      <c r="H326" s="235">
        <v>3441.13</v>
      </c>
      <c r="I326" s="235">
        <v>0</v>
      </c>
      <c r="J326" s="236">
        <v>0</v>
      </c>
      <c r="K326" s="367"/>
    </row>
    <row r="327" spans="1:11" ht="12.75">
      <c r="A327" s="221">
        <v>315</v>
      </c>
      <c r="B327" s="328" t="s">
        <v>154</v>
      </c>
      <c r="C327" s="315" t="s">
        <v>57</v>
      </c>
      <c r="D327" s="325" t="s">
        <v>110</v>
      </c>
      <c r="E327" s="316" t="s">
        <v>109</v>
      </c>
      <c r="F327" s="325"/>
      <c r="G327" s="325"/>
      <c r="H327" s="235">
        <f>H328+H336</f>
        <v>9369.198</v>
      </c>
      <c r="I327" s="235">
        <f>I328+I336</f>
        <v>12925.471</v>
      </c>
      <c r="J327" s="236">
        <f>J328+J336</f>
        <v>12925.671</v>
      </c>
      <c r="K327" s="367"/>
    </row>
    <row r="328" spans="1:11" ht="25.5">
      <c r="A328" s="221">
        <v>316</v>
      </c>
      <c r="B328" s="328" t="s">
        <v>255</v>
      </c>
      <c r="C328" s="315" t="s">
        <v>57</v>
      </c>
      <c r="D328" s="325" t="s">
        <v>110</v>
      </c>
      <c r="E328" s="316" t="s">
        <v>109</v>
      </c>
      <c r="F328" s="325" t="s">
        <v>328</v>
      </c>
      <c r="G328" s="325"/>
      <c r="H328" s="235">
        <f aca="true" t="shared" si="28" ref="H328:J331">H329</f>
        <v>9346.205</v>
      </c>
      <c r="I328" s="235">
        <f t="shared" si="28"/>
        <v>12925.471</v>
      </c>
      <c r="J328" s="236">
        <f t="shared" si="28"/>
        <v>12925.671</v>
      </c>
      <c r="K328" s="367"/>
    </row>
    <row r="329" spans="1:11" ht="12.75">
      <c r="A329" s="221">
        <v>317</v>
      </c>
      <c r="B329" s="328" t="s">
        <v>264</v>
      </c>
      <c r="C329" s="315" t="s">
        <v>57</v>
      </c>
      <c r="D329" s="325" t="s">
        <v>110</v>
      </c>
      <c r="E329" s="316" t="s">
        <v>109</v>
      </c>
      <c r="F329" s="325" t="s">
        <v>330</v>
      </c>
      <c r="G329" s="325"/>
      <c r="H329" s="235">
        <f>H330+H333</f>
        <v>9346.205</v>
      </c>
      <c r="I329" s="235">
        <f>I330+I333</f>
        <v>12925.471</v>
      </c>
      <c r="J329" s="238">
        <f>J330+J333</f>
        <v>12925.671</v>
      </c>
      <c r="K329" s="367"/>
    </row>
    <row r="330" spans="1:11" ht="76.5">
      <c r="A330" s="221">
        <v>318</v>
      </c>
      <c r="B330" s="328" t="s">
        <v>268</v>
      </c>
      <c r="C330" s="315" t="s">
        <v>57</v>
      </c>
      <c r="D330" s="325" t="s">
        <v>110</v>
      </c>
      <c r="E330" s="316" t="s">
        <v>109</v>
      </c>
      <c r="F330" s="325" t="s">
        <v>331</v>
      </c>
      <c r="G330" s="325"/>
      <c r="H330" s="235">
        <f t="shared" si="28"/>
        <v>1082.071</v>
      </c>
      <c r="I330" s="237">
        <f t="shared" si="28"/>
        <v>1080.971</v>
      </c>
      <c r="J330" s="238">
        <f t="shared" si="28"/>
        <v>1081.171</v>
      </c>
      <c r="K330" s="367"/>
    </row>
    <row r="331" spans="1:11" ht="25.5">
      <c r="A331" s="221">
        <v>319</v>
      </c>
      <c r="B331" s="317" t="s">
        <v>510</v>
      </c>
      <c r="C331" s="315" t="s">
        <v>57</v>
      </c>
      <c r="D331" s="325" t="s">
        <v>110</v>
      </c>
      <c r="E331" s="316" t="s">
        <v>109</v>
      </c>
      <c r="F331" s="325" t="s">
        <v>331</v>
      </c>
      <c r="G331" s="325" t="s">
        <v>182</v>
      </c>
      <c r="H331" s="235">
        <f t="shared" si="28"/>
        <v>1082.071</v>
      </c>
      <c r="I331" s="237">
        <f t="shared" si="28"/>
        <v>1080.971</v>
      </c>
      <c r="J331" s="238">
        <f t="shared" si="28"/>
        <v>1081.171</v>
      </c>
      <c r="K331" s="367"/>
    </row>
    <row r="332" spans="1:11" ht="25.5">
      <c r="A332" s="221">
        <v>320</v>
      </c>
      <c r="B332" s="314" t="s">
        <v>223</v>
      </c>
      <c r="C332" s="315" t="s">
        <v>57</v>
      </c>
      <c r="D332" s="325" t="s">
        <v>110</v>
      </c>
      <c r="E332" s="316" t="s">
        <v>109</v>
      </c>
      <c r="F332" s="325" t="s">
        <v>331</v>
      </c>
      <c r="G332" s="325" t="s">
        <v>183</v>
      </c>
      <c r="H332" s="235">
        <v>1082.071</v>
      </c>
      <c r="I332" s="237">
        <v>1080.971</v>
      </c>
      <c r="J332" s="238">
        <v>1081.171</v>
      </c>
      <c r="K332" s="367"/>
    </row>
    <row r="333" spans="1:11" ht="51">
      <c r="A333" s="221">
        <v>321</v>
      </c>
      <c r="B333" s="314" t="s">
        <v>828</v>
      </c>
      <c r="C333" s="315" t="s">
        <v>57</v>
      </c>
      <c r="D333" s="325" t="s">
        <v>110</v>
      </c>
      <c r="E333" s="316" t="s">
        <v>109</v>
      </c>
      <c r="F333" s="325" t="s">
        <v>829</v>
      </c>
      <c r="G333" s="325"/>
      <c r="H333" s="235">
        <f aca="true" t="shared" si="29" ref="H333:J334">H334</f>
        <v>8264.134</v>
      </c>
      <c r="I333" s="237">
        <f t="shared" si="29"/>
        <v>11844.5</v>
      </c>
      <c r="J333" s="238">
        <f t="shared" si="29"/>
        <v>11844.5</v>
      </c>
      <c r="K333" s="367"/>
    </row>
    <row r="334" spans="1:11" ht="25.5">
      <c r="A334" s="221">
        <v>322</v>
      </c>
      <c r="B334" s="317" t="s">
        <v>510</v>
      </c>
      <c r="C334" s="315" t="s">
        <v>57</v>
      </c>
      <c r="D334" s="325" t="s">
        <v>110</v>
      </c>
      <c r="E334" s="316" t="s">
        <v>109</v>
      </c>
      <c r="F334" s="325" t="s">
        <v>829</v>
      </c>
      <c r="G334" s="325" t="s">
        <v>182</v>
      </c>
      <c r="H334" s="235">
        <f t="shared" si="29"/>
        <v>8264.134</v>
      </c>
      <c r="I334" s="237">
        <f t="shared" si="29"/>
        <v>11844.5</v>
      </c>
      <c r="J334" s="238">
        <f t="shared" si="29"/>
        <v>11844.5</v>
      </c>
      <c r="K334" s="367"/>
    </row>
    <row r="335" spans="1:11" ht="25.5">
      <c r="A335" s="221">
        <v>323</v>
      </c>
      <c r="B335" s="314" t="s">
        <v>223</v>
      </c>
      <c r="C335" s="315" t="s">
        <v>57</v>
      </c>
      <c r="D335" s="325" t="s">
        <v>110</v>
      </c>
      <c r="E335" s="316" t="s">
        <v>109</v>
      </c>
      <c r="F335" s="325" t="s">
        <v>829</v>
      </c>
      <c r="G335" s="325" t="s">
        <v>183</v>
      </c>
      <c r="H335" s="235">
        <f>11844.5-1434.6-2145.766</f>
        <v>8264.134</v>
      </c>
      <c r="I335" s="237">
        <v>11844.5</v>
      </c>
      <c r="J335" s="238">
        <v>11844.5</v>
      </c>
      <c r="K335" s="367"/>
    </row>
    <row r="336" spans="1:11" ht="12.75">
      <c r="A336" s="221">
        <v>324</v>
      </c>
      <c r="B336" s="314" t="s">
        <v>178</v>
      </c>
      <c r="C336" s="315" t="s">
        <v>57</v>
      </c>
      <c r="D336" s="325" t="s">
        <v>110</v>
      </c>
      <c r="E336" s="316" t="s">
        <v>109</v>
      </c>
      <c r="F336" s="325" t="s">
        <v>319</v>
      </c>
      <c r="G336" s="325"/>
      <c r="H336" s="237">
        <f>H337</f>
        <v>22.993</v>
      </c>
      <c r="I336" s="237">
        <f>I337</f>
        <v>0</v>
      </c>
      <c r="J336" s="238">
        <f>J337</f>
        <v>0</v>
      </c>
      <c r="K336" s="367"/>
    </row>
    <row r="337" spans="1:11" ht="63.75">
      <c r="A337" s="221">
        <v>325</v>
      </c>
      <c r="B337" s="314" t="s">
        <v>318</v>
      </c>
      <c r="C337" s="315" t="s">
        <v>57</v>
      </c>
      <c r="D337" s="325" t="s">
        <v>110</v>
      </c>
      <c r="E337" s="316" t="s">
        <v>109</v>
      </c>
      <c r="F337" s="325" t="s">
        <v>322</v>
      </c>
      <c r="G337" s="325"/>
      <c r="H337" s="237">
        <f>H338+H343+H353+H358+H348</f>
        <v>22.993</v>
      </c>
      <c r="I337" s="237">
        <f>I338+I343+I353+I358+I348</f>
        <v>0</v>
      </c>
      <c r="J337" s="238">
        <f>J338+J343+J353+J358+J348</f>
        <v>0</v>
      </c>
      <c r="K337" s="367"/>
    </row>
    <row r="338" spans="1:11" ht="76.5">
      <c r="A338" s="221">
        <v>326</v>
      </c>
      <c r="B338" s="314" t="s">
        <v>851</v>
      </c>
      <c r="C338" s="315" t="s">
        <v>57</v>
      </c>
      <c r="D338" s="325" t="s">
        <v>110</v>
      </c>
      <c r="E338" s="316" t="s">
        <v>109</v>
      </c>
      <c r="F338" s="325" t="s">
        <v>852</v>
      </c>
      <c r="G338" s="325"/>
      <c r="H338" s="235">
        <f>H339+H341</f>
        <v>0</v>
      </c>
      <c r="I338" s="237">
        <f>I339+I341</f>
        <v>0</v>
      </c>
      <c r="J338" s="238">
        <f>J339+J341</f>
        <v>0</v>
      </c>
      <c r="K338" s="367"/>
    </row>
    <row r="339" spans="1:11" ht="51">
      <c r="A339" s="221">
        <v>327</v>
      </c>
      <c r="B339" s="314" t="s">
        <v>180</v>
      </c>
      <c r="C339" s="315" t="s">
        <v>57</v>
      </c>
      <c r="D339" s="325" t="s">
        <v>110</v>
      </c>
      <c r="E339" s="316" t="s">
        <v>109</v>
      </c>
      <c r="F339" s="325" t="s">
        <v>852</v>
      </c>
      <c r="G339" s="325" t="s">
        <v>170</v>
      </c>
      <c r="H339" s="235">
        <f>H340</f>
        <v>0</v>
      </c>
      <c r="I339" s="237">
        <f>I340</f>
        <v>0</v>
      </c>
      <c r="J339" s="238">
        <f>J340</f>
        <v>0</v>
      </c>
      <c r="K339" s="367"/>
    </row>
    <row r="340" spans="1:11" ht="12.75">
      <c r="A340" s="221">
        <v>328</v>
      </c>
      <c r="B340" s="314" t="s">
        <v>195</v>
      </c>
      <c r="C340" s="315" t="s">
        <v>57</v>
      </c>
      <c r="D340" s="325" t="s">
        <v>110</v>
      </c>
      <c r="E340" s="316" t="s">
        <v>109</v>
      </c>
      <c r="F340" s="325" t="s">
        <v>852</v>
      </c>
      <c r="G340" s="325" t="s">
        <v>140</v>
      </c>
      <c r="H340" s="235">
        <v>0</v>
      </c>
      <c r="I340" s="237">
        <v>0</v>
      </c>
      <c r="J340" s="238">
        <v>0</v>
      </c>
      <c r="K340" s="367"/>
    </row>
    <row r="341" spans="1:11" ht="25.5">
      <c r="A341" s="221">
        <v>329</v>
      </c>
      <c r="B341" s="314" t="s">
        <v>510</v>
      </c>
      <c r="C341" s="315" t="s">
        <v>57</v>
      </c>
      <c r="D341" s="325" t="s">
        <v>110</v>
      </c>
      <c r="E341" s="316" t="s">
        <v>109</v>
      </c>
      <c r="F341" s="325" t="s">
        <v>852</v>
      </c>
      <c r="G341" s="325" t="s">
        <v>182</v>
      </c>
      <c r="H341" s="235">
        <f>H342</f>
        <v>0</v>
      </c>
      <c r="I341" s="237">
        <f>I342</f>
        <v>0</v>
      </c>
      <c r="J341" s="238">
        <f>J342</f>
        <v>0</v>
      </c>
      <c r="K341" s="367"/>
    </row>
    <row r="342" spans="1:11" ht="25.5">
      <c r="A342" s="221">
        <v>330</v>
      </c>
      <c r="B342" s="314" t="s">
        <v>223</v>
      </c>
      <c r="C342" s="315" t="s">
        <v>57</v>
      </c>
      <c r="D342" s="325" t="s">
        <v>110</v>
      </c>
      <c r="E342" s="316" t="s">
        <v>109</v>
      </c>
      <c r="F342" s="325" t="s">
        <v>852</v>
      </c>
      <c r="G342" s="325" t="s">
        <v>183</v>
      </c>
      <c r="H342" s="235">
        <v>0</v>
      </c>
      <c r="I342" s="237">
        <v>0</v>
      </c>
      <c r="J342" s="238">
        <v>0</v>
      </c>
      <c r="K342" s="367"/>
    </row>
    <row r="343" spans="1:11" ht="76.5">
      <c r="A343" s="221">
        <v>331</v>
      </c>
      <c r="B343" s="314" t="s">
        <v>853</v>
      </c>
      <c r="C343" s="315" t="s">
        <v>57</v>
      </c>
      <c r="D343" s="325" t="s">
        <v>110</v>
      </c>
      <c r="E343" s="316" t="s">
        <v>109</v>
      </c>
      <c r="F343" s="325" t="s">
        <v>854</v>
      </c>
      <c r="G343" s="325"/>
      <c r="H343" s="235">
        <f>H344+H346</f>
        <v>0</v>
      </c>
      <c r="I343" s="237">
        <f>I344+I346</f>
        <v>0</v>
      </c>
      <c r="J343" s="238">
        <f>J344+J346</f>
        <v>0</v>
      </c>
      <c r="K343" s="367"/>
    </row>
    <row r="344" spans="1:11" ht="51">
      <c r="A344" s="221">
        <v>332</v>
      </c>
      <c r="B344" s="314" t="s">
        <v>180</v>
      </c>
      <c r="C344" s="315" t="s">
        <v>57</v>
      </c>
      <c r="D344" s="325" t="s">
        <v>110</v>
      </c>
      <c r="E344" s="316" t="s">
        <v>109</v>
      </c>
      <c r="F344" s="325" t="s">
        <v>854</v>
      </c>
      <c r="G344" s="325" t="s">
        <v>170</v>
      </c>
      <c r="H344" s="235">
        <f>H345</f>
        <v>0</v>
      </c>
      <c r="I344" s="237">
        <f>I345</f>
        <v>0</v>
      </c>
      <c r="J344" s="238">
        <f>J345</f>
        <v>0</v>
      </c>
      <c r="K344" s="367"/>
    </row>
    <row r="345" spans="1:11" ht="12.75">
      <c r="A345" s="221">
        <v>333</v>
      </c>
      <c r="B345" s="314" t="s">
        <v>195</v>
      </c>
      <c r="C345" s="315" t="s">
        <v>57</v>
      </c>
      <c r="D345" s="325" t="s">
        <v>110</v>
      </c>
      <c r="E345" s="316" t="s">
        <v>109</v>
      </c>
      <c r="F345" s="325" t="s">
        <v>854</v>
      </c>
      <c r="G345" s="325" t="s">
        <v>140</v>
      </c>
      <c r="H345" s="235">
        <v>0</v>
      </c>
      <c r="I345" s="237">
        <v>0</v>
      </c>
      <c r="J345" s="238">
        <v>0</v>
      </c>
      <c r="K345" s="367"/>
    </row>
    <row r="346" spans="1:11" ht="25.5">
      <c r="A346" s="221">
        <v>334</v>
      </c>
      <c r="B346" s="314" t="s">
        <v>510</v>
      </c>
      <c r="C346" s="315" t="s">
        <v>57</v>
      </c>
      <c r="D346" s="325" t="s">
        <v>110</v>
      </c>
      <c r="E346" s="316" t="s">
        <v>109</v>
      </c>
      <c r="F346" s="325" t="s">
        <v>854</v>
      </c>
      <c r="G346" s="325" t="s">
        <v>182</v>
      </c>
      <c r="H346" s="235">
        <f>H347</f>
        <v>0</v>
      </c>
      <c r="I346" s="237">
        <f>I347</f>
        <v>0</v>
      </c>
      <c r="J346" s="238">
        <f>J347</f>
        <v>0</v>
      </c>
      <c r="K346" s="367"/>
    </row>
    <row r="347" spans="1:11" ht="25.5">
      <c r="A347" s="221">
        <v>335</v>
      </c>
      <c r="B347" s="314" t="s">
        <v>223</v>
      </c>
      <c r="C347" s="315" t="s">
        <v>57</v>
      </c>
      <c r="D347" s="325" t="s">
        <v>110</v>
      </c>
      <c r="E347" s="316" t="s">
        <v>109</v>
      </c>
      <c r="F347" s="325" t="s">
        <v>854</v>
      </c>
      <c r="G347" s="325" t="s">
        <v>183</v>
      </c>
      <c r="H347" s="235">
        <v>0</v>
      </c>
      <c r="I347" s="237">
        <v>0</v>
      </c>
      <c r="J347" s="238">
        <v>0</v>
      </c>
      <c r="K347" s="367"/>
    </row>
    <row r="348" spans="1:11" ht="76.5">
      <c r="A348" s="221">
        <v>336</v>
      </c>
      <c r="B348" s="314" t="s">
        <v>915</v>
      </c>
      <c r="C348" s="315" t="s">
        <v>57</v>
      </c>
      <c r="D348" s="325" t="s">
        <v>110</v>
      </c>
      <c r="E348" s="316" t="s">
        <v>109</v>
      </c>
      <c r="F348" s="325" t="s">
        <v>916</v>
      </c>
      <c r="G348" s="325"/>
      <c r="H348" s="235">
        <f>H349+H351</f>
        <v>0</v>
      </c>
      <c r="I348" s="237">
        <f>I349+I351</f>
        <v>0</v>
      </c>
      <c r="J348" s="238">
        <f>J349+J351</f>
        <v>0</v>
      </c>
      <c r="K348" s="367"/>
    </row>
    <row r="349" spans="1:11" ht="51">
      <c r="A349" s="221">
        <v>337</v>
      </c>
      <c r="B349" s="314" t="s">
        <v>180</v>
      </c>
      <c r="C349" s="315" t="s">
        <v>57</v>
      </c>
      <c r="D349" s="325" t="s">
        <v>110</v>
      </c>
      <c r="E349" s="316" t="s">
        <v>109</v>
      </c>
      <c r="F349" s="325" t="s">
        <v>916</v>
      </c>
      <c r="G349" s="325" t="s">
        <v>170</v>
      </c>
      <c r="H349" s="235">
        <f>H350</f>
        <v>0</v>
      </c>
      <c r="I349" s="237">
        <f>I350</f>
        <v>0</v>
      </c>
      <c r="J349" s="238">
        <f>J350</f>
        <v>0</v>
      </c>
      <c r="K349" s="367"/>
    </row>
    <row r="350" spans="1:11" ht="12.75">
      <c r="A350" s="221">
        <v>338</v>
      </c>
      <c r="B350" s="314" t="s">
        <v>195</v>
      </c>
      <c r="C350" s="315" t="s">
        <v>57</v>
      </c>
      <c r="D350" s="325" t="s">
        <v>110</v>
      </c>
      <c r="E350" s="316" t="s">
        <v>109</v>
      </c>
      <c r="F350" s="325" t="s">
        <v>916</v>
      </c>
      <c r="G350" s="325" t="s">
        <v>140</v>
      </c>
      <c r="H350" s="235">
        <v>0</v>
      </c>
      <c r="I350" s="237">
        <v>0</v>
      </c>
      <c r="J350" s="238">
        <v>0</v>
      </c>
      <c r="K350" s="367"/>
    </row>
    <row r="351" spans="1:11" ht="144.75" customHeight="1">
      <c r="A351" s="221">
        <v>339</v>
      </c>
      <c r="B351" s="314" t="s">
        <v>510</v>
      </c>
      <c r="C351" s="315" t="s">
        <v>57</v>
      </c>
      <c r="D351" s="325" t="s">
        <v>110</v>
      </c>
      <c r="E351" s="316" t="s">
        <v>109</v>
      </c>
      <c r="F351" s="325" t="s">
        <v>916</v>
      </c>
      <c r="G351" s="325" t="s">
        <v>182</v>
      </c>
      <c r="H351" s="235">
        <f>H352</f>
        <v>0</v>
      </c>
      <c r="I351" s="237">
        <f>I352</f>
        <v>0</v>
      </c>
      <c r="J351" s="238">
        <f>J352</f>
        <v>0</v>
      </c>
      <c r="K351" s="367"/>
    </row>
    <row r="352" spans="1:11" ht="25.5">
      <c r="A352" s="221">
        <v>340</v>
      </c>
      <c r="B352" s="314" t="s">
        <v>223</v>
      </c>
      <c r="C352" s="315" t="s">
        <v>57</v>
      </c>
      <c r="D352" s="325" t="s">
        <v>110</v>
      </c>
      <c r="E352" s="316" t="s">
        <v>109</v>
      </c>
      <c r="F352" s="325" t="s">
        <v>916</v>
      </c>
      <c r="G352" s="325" t="s">
        <v>183</v>
      </c>
      <c r="H352" s="235">
        <v>0</v>
      </c>
      <c r="I352" s="237">
        <v>0</v>
      </c>
      <c r="J352" s="238">
        <v>0</v>
      </c>
      <c r="K352" s="367"/>
    </row>
    <row r="353" spans="1:11" ht="76.5">
      <c r="A353" s="221">
        <v>341</v>
      </c>
      <c r="B353" s="314" t="s">
        <v>855</v>
      </c>
      <c r="C353" s="315" t="s">
        <v>57</v>
      </c>
      <c r="D353" s="325" t="s">
        <v>110</v>
      </c>
      <c r="E353" s="316" t="s">
        <v>109</v>
      </c>
      <c r="F353" s="325" t="s">
        <v>856</v>
      </c>
      <c r="G353" s="325"/>
      <c r="H353" s="235">
        <f>H354+H356</f>
        <v>0</v>
      </c>
      <c r="I353" s="237">
        <f>I354+I356</f>
        <v>0</v>
      </c>
      <c r="J353" s="238">
        <f>J354+J356</f>
        <v>0</v>
      </c>
      <c r="K353" s="367"/>
    </row>
    <row r="354" spans="1:11" ht="51">
      <c r="A354" s="221">
        <v>342</v>
      </c>
      <c r="B354" s="314" t="s">
        <v>180</v>
      </c>
      <c r="C354" s="315" t="s">
        <v>57</v>
      </c>
      <c r="D354" s="325" t="s">
        <v>110</v>
      </c>
      <c r="E354" s="316" t="s">
        <v>109</v>
      </c>
      <c r="F354" s="325" t="s">
        <v>856</v>
      </c>
      <c r="G354" s="325" t="s">
        <v>170</v>
      </c>
      <c r="H354" s="235">
        <f>H355</f>
        <v>0</v>
      </c>
      <c r="I354" s="237">
        <f>I355</f>
        <v>0</v>
      </c>
      <c r="J354" s="238">
        <f>J355</f>
        <v>0</v>
      </c>
      <c r="K354" s="367"/>
    </row>
    <row r="355" spans="1:11" ht="12.75">
      <c r="A355" s="221">
        <v>343</v>
      </c>
      <c r="B355" s="314" t="s">
        <v>195</v>
      </c>
      <c r="C355" s="315" t="s">
        <v>57</v>
      </c>
      <c r="D355" s="325" t="s">
        <v>110</v>
      </c>
      <c r="E355" s="316" t="s">
        <v>109</v>
      </c>
      <c r="F355" s="325" t="s">
        <v>856</v>
      </c>
      <c r="G355" s="325" t="s">
        <v>140</v>
      </c>
      <c r="H355" s="235">
        <v>0</v>
      </c>
      <c r="I355" s="237">
        <v>0</v>
      </c>
      <c r="J355" s="238">
        <v>0</v>
      </c>
      <c r="K355" s="367"/>
    </row>
    <row r="356" spans="1:11" ht="25.5">
      <c r="A356" s="221">
        <v>344</v>
      </c>
      <c r="B356" s="314" t="s">
        <v>510</v>
      </c>
      <c r="C356" s="315" t="s">
        <v>57</v>
      </c>
      <c r="D356" s="325" t="s">
        <v>110</v>
      </c>
      <c r="E356" s="316" t="s">
        <v>109</v>
      </c>
      <c r="F356" s="325" t="s">
        <v>856</v>
      </c>
      <c r="G356" s="325" t="s">
        <v>182</v>
      </c>
      <c r="H356" s="235">
        <f>H357</f>
        <v>0</v>
      </c>
      <c r="I356" s="237">
        <f>I357</f>
        <v>0</v>
      </c>
      <c r="J356" s="238">
        <f>J357</f>
        <v>0</v>
      </c>
      <c r="K356" s="367"/>
    </row>
    <row r="357" spans="1:11" ht="25.5">
      <c r="A357" s="221">
        <v>345</v>
      </c>
      <c r="B357" s="314" t="s">
        <v>223</v>
      </c>
      <c r="C357" s="315" t="s">
        <v>57</v>
      </c>
      <c r="D357" s="325" t="s">
        <v>110</v>
      </c>
      <c r="E357" s="316" t="s">
        <v>109</v>
      </c>
      <c r="F357" s="325" t="s">
        <v>856</v>
      </c>
      <c r="G357" s="325" t="s">
        <v>183</v>
      </c>
      <c r="H357" s="235">
        <v>0</v>
      </c>
      <c r="I357" s="237">
        <v>0</v>
      </c>
      <c r="J357" s="238">
        <v>0</v>
      </c>
      <c r="K357" s="367"/>
    </row>
    <row r="358" spans="1:11" ht="76.5">
      <c r="A358" s="221">
        <v>346</v>
      </c>
      <c r="B358" s="314" t="s">
        <v>857</v>
      </c>
      <c r="C358" s="315" t="s">
        <v>57</v>
      </c>
      <c r="D358" s="325" t="s">
        <v>110</v>
      </c>
      <c r="E358" s="316" t="s">
        <v>109</v>
      </c>
      <c r="F358" s="325" t="s">
        <v>858</v>
      </c>
      <c r="G358" s="325"/>
      <c r="H358" s="235">
        <f>H359+H361</f>
        <v>22.993</v>
      </c>
      <c r="I358" s="237">
        <f>I359+I361</f>
        <v>0</v>
      </c>
      <c r="J358" s="238">
        <f>J359+J361</f>
        <v>0</v>
      </c>
      <c r="K358" s="367"/>
    </row>
    <row r="359" spans="1:11" ht="51">
      <c r="A359" s="221">
        <v>347</v>
      </c>
      <c r="B359" s="314" t="s">
        <v>180</v>
      </c>
      <c r="C359" s="315" t="s">
        <v>57</v>
      </c>
      <c r="D359" s="325" t="s">
        <v>110</v>
      </c>
      <c r="E359" s="316" t="s">
        <v>109</v>
      </c>
      <c r="F359" s="325" t="s">
        <v>858</v>
      </c>
      <c r="G359" s="325" t="s">
        <v>170</v>
      </c>
      <c r="H359" s="235">
        <f>H360</f>
        <v>19.656</v>
      </c>
      <c r="I359" s="237">
        <f>I360</f>
        <v>0</v>
      </c>
      <c r="J359" s="238">
        <f>J360</f>
        <v>0</v>
      </c>
      <c r="K359" s="367"/>
    </row>
    <row r="360" spans="1:11" ht="12.75">
      <c r="A360" s="221">
        <v>348</v>
      </c>
      <c r="B360" s="314" t="s">
        <v>195</v>
      </c>
      <c r="C360" s="315" t="s">
        <v>57</v>
      </c>
      <c r="D360" s="325" t="s">
        <v>110</v>
      </c>
      <c r="E360" s="316" t="s">
        <v>109</v>
      </c>
      <c r="F360" s="325" t="s">
        <v>858</v>
      </c>
      <c r="G360" s="325" t="s">
        <v>140</v>
      </c>
      <c r="H360" s="235">
        <v>19.656</v>
      </c>
      <c r="I360" s="237">
        <v>0</v>
      </c>
      <c r="J360" s="238">
        <v>0</v>
      </c>
      <c r="K360" s="367"/>
    </row>
    <row r="361" spans="1:11" ht="25.5">
      <c r="A361" s="221">
        <v>349</v>
      </c>
      <c r="B361" s="314" t="s">
        <v>510</v>
      </c>
      <c r="C361" s="315" t="s">
        <v>57</v>
      </c>
      <c r="D361" s="325" t="s">
        <v>110</v>
      </c>
      <c r="E361" s="316" t="s">
        <v>109</v>
      </c>
      <c r="F361" s="325" t="s">
        <v>858</v>
      </c>
      <c r="G361" s="325" t="s">
        <v>182</v>
      </c>
      <c r="H361" s="235">
        <f>H362</f>
        <v>3.337</v>
      </c>
      <c r="I361" s="237">
        <f>I362</f>
        <v>0</v>
      </c>
      <c r="J361" s="238">
        <f>J362</f>
        <v>0</v>
      </c>
      <c r="K361" s="367"/>
    </row>
    <row r="362" spans="1:11" ht="14.25" customHeight="1">
      <c r="A362" s="221">
        <v>350</v>
      </c>
      <c r="B362" s="314" t="s">
        <v>223</v>
      </c>
      <c r="C362" s="315" t="s">
        <v>57</v>
      </c>
      <c r="D362" s="325" t="s">
        <v>110</v>
      </c>
      <c r="E362" s="316" t="s">
        <v>109</v>
      </c>
      <c r="F362" s="325" t="s">
        <v>858</v>
      </c>
      <c r="G362" s="325" t="s">
        <v>183</v>
      </c>
      <c r="H362" s="235">
        <v>3.337</v>
      </c>
      <c r="I362" s="237">
        <v>0</v>
      </c>
      <c r="J362" s="238">
        <v>0</v>
      </c>
      <c r="K362" s="367"/>
    </row>
    <row r="363" spans="1:11" ht="12.75">
      <c r="A363" s="221">
        <v>351</v>
      </c>
      <c r="B363" s="826" t="s">
        <v>960</v>
      </c>
      <c r="C363" s="315" t="s">
        <v>57</v>
      </c>
      <c r="D363" s="325" t="s">
        <v>110</v>
      </c>
      <c r="E363" s="316" t="s">
        <v>123</v>
      </c>
      <c r="F363" s="325"/>
      <c r="G363" s="325"/>
      <c r="H363" s="235">
        <f>H364</f>
        <v>216</v>
      </c>
      <c r="I363" s="237">
        <f aca="true" t="shared" si="30" ref="I363:J367">I364</f>
        <v>0</v>
      </c>
      <c r="J363" s="238">
        <f t="shared" si="30"/>
        <v>0</v>
      </c>
      <c r="K363" s="367"/>
    </row>
    <row r="364" spans="1:11" ht="38.25">
      <c r="A364" s="221">
        <v>352</v>
      </c>
      <c r="B364" s="314" t="s">
        <v>640</v>
      </c>
      <c r="C364" s="315" t="s">
        <v>57</v>
      </c>
      <c r="D364" s="325" t="s">
        <v>110</v>
      </c>
      <c r="E364" s="316" t="s">
        <v>123</v>
      </c>
      <c r="F364" s="325" t="s">
        <v>326</v>
      </c>
      <c r="G364" s="325"/>
      <c r="H364" s="235">
        <f>H365</f>
        <v>216</v>
      </c>
      <c r="I364" s="237">
        <f t="shared" si="30"/>
        <v>0</v>
      </c>
      <c r="J364" s="238">
        <f t="shared" si="30"/>
        <v>0</v>
      </c>
      <c r="K364" s="367"/>
    </row>
    <row r="365" spans="1:11" ht="12.75">
      <c r="A365" s="221">
        <v>353</v>
      </c>
      <c r="B365" s="314" t="s">
        <v>982</v>
      </c>
      <c r="C365" s="315" t="s">
        <v>57</v>
      </c>
      <c r="D365" s="325" t="s">
        <v>110</v>
      </c>
      <c r="E365" s="316" t="s">
        <v>123</v>
      </c>
      <c r="F365" s="325" t="s">
        <v>983</v>
      </c>
      <c r="G365" s="325"/>
      <c r="H365" s="235">
        <f>H366</f>
        <v>216</v>
      </c>
      <c r="I365" s="237">
        <f t="shared" si="30"/>
        <v>0</v>
      </c>
      <c r="J365" s="238">
        <f t="shared" si="30"/>
        <v>0</v>
      </c>
      <c r="K365" s="367"/>
    </row>
    <row r="366" spans="1:11" ht="76.5">
      <c r="A366" s="221">
        <v>354</v>
      </c>
      <c r="B366" s="314" t="s">
        <v>984</v>
      </c>
      <c r="C366" s="315" t="s">
        <v>57</v>
      </c>
      <c r="D366" s="325" t="s">
        <v>110</v>
      </c>
      <c r="E366" s="316" t="s">
        <v>123</v>
      </c>
      <c r="F366" s="325" t="s">
        <v>985</v>
      </c>
      <c r="G366" s="325"/>
      <c r="H366" s="235">
        <f>H367</f>
        <v>216</v>
      </c>
      <c r="I366" s="237">
        <f t="shared" si="30"/>
        <v>0</v>
      </c>
      <c r="J366" s="238">
        <f t="shared" si="30"/>
        <v>0</v>
      </c>
      <c r="K366" s="367"/>
    </row>
    <row r="367" spans="1:11" ht="25.5">
      <c r="A367" s="221">
        <v>355</v>
      </c>
      <c r="B367" s="317" t="s">
        <v>510</v>
      </c>
      <c r="C367" s="315" t="s">
        <v>57</v>
      </c>
      <c r="D367" s="325" t="s">
        <v>110</v>
      </c>
      <c r="E367" s="316" t="s">
        <v>123</v>
      </c>
      <c r="F367" s="325" t="s">
        <v>985</v>
      </c>
      <c r="G367" s="325" t="s">
        <v>182</v>
      </c>
      <c r="H367" s="235">
        <f>H368</f>
        <v>216</v>
      </c>
      <c r="I367" s="237">
        <f t="shared" si="30"/>
        <v>0</v>
      </c>
      <c r="J367" s="238">
        <f t="shared" si="30"/>
        <v>0</v>
      </c>
      <c r="K367" s="367"/>
    </row>
    <row r="368" spans="1:11" ht="25.5">
      <c r="A368" s="221">
        <v>356</v>
      </c>
      <c r="B368" s="314" t="s">
        <v>223</v>
      </c>
      <c r="C368" s="315" t="s">
        <v>57</v>
      </c>
      <c r="D368" s="325" t="s">
        <v>110</v>
      </c>
      <c r="E368" s="316" t="s">
        <v>123</v>
      </c>
      <c r="F368" s="325" t="s">
        <v>985</v>
      </c>
      <c r="G368" s="325" t="s">
        <v>183</v>
      </c>
      <c r="H368" s="235">
        <v>216</v>
      </c>
      <c r="I368" s="237">
        <v>0</v>
      </c>
      <c r="J368" s="238">
        <v>0</v>
      </c>
      <c r="K368" s="367"/>
    </row>
    <row r="369" spans="1:11" ht="12.75">
      <c r="A369" s="221">
        <v>357</v>
      </c>
      <c r="B369" s="346" t="s">
        <v>259</v>
      </c>
      <c r="C369" s="315" t="s">
        <v>57</v>
      </c>
      <c r="D369" s="325" t="s">
        <v>110</v>
      </c>
      <c r="E369" s="316" t="s">
        <v>124</v>
      </c>
      <c r="F369" s="325"/>
      <c r="G369" s="325"/>
      <c r="H369" s="235">
        <f>H370</f>
        <v>1289.4</v>
      </c>
      <c r="I369" s="235">
        <f>I370</f>
        <v>1289.4</v>
      </c>
      <c r="J369" s="236">
        <f>J370</f>
        <v>1289.4</v>
      </c>
      <c r="K369" s="367"/>
    </row>
    <row r="370" spans="1:11" ht="25.5">
      <c r="A370" s="221">
        <v>358</v>
      </c>
      <c r="B370" s="314" t="s">
        <v>498</v>
      </c>
      <c r="C370" s="315" t="s">
        <v>57</v>
      </c>
      <c r="D370" s="316" t="s">
        <v>110</v>
      </c>
      <c r="E370" s="316" t="s">
        <v>124</v>
      </c>
      <c r="F370" s="316" t="s">
        <v>366</v>
      </c>
      <c r="G370" s="316"/>
      <c r="H370" s="222">
        <f>H371+H374</f>
        <v>1289.4</v>
      </c>
      <c r="I370" s="223">
        <f>I371+I374</f>
        <v>1289.4</v>
      </c>
      <c r="J370" s="224">
        <f>J371+J374</f>
        <v>1289.4</v>
      </c>
      <c r="K370" s="367"/>
    </row>
    <row r="371" spans="1:11" ht="51">
      <c r="A371" s="221">
        <v>359</v>
      </c>
      <c r="B371" s="341" t="s">
        <v>708</v>
      </c>
      <c r="C371" s="315" t="s">
        <v>57</v>
      </c>
      <c r="D371" s="316" t="s">
        <v>110</v>
      </c>
      <c r="E371" s="316" t="s">
        <v>124</v>
      </c>
      <c r="F371" s="316" t="s">
        <v>499</v>
      </c>
      <c r="G371" s="316"/>
      <c r="H371" s="222">
        <f aca="true" t="shared" si="31" ref="H371:J372">H372</f>
        <v>1259.4</v>
      </c>
      <c r="I371" s="223">
        <f t="shared" si="31"/>
        <v>1259.4</v>
      </c>
      <c r="J371" s="224">
        <f t="shared" si="31"/>
        <v>1259.4</v>
      </c>
      <c r="K371" s="367"/>
    </row>
    <row r="372" spans="1:11" ht="12.75">
      <c r="A372" s="221">
        <v>360</v>
      </c>
      <c r="B372" s="314" t="s">
        <v>184</v>
      </c>
      <c r="C372" s="315" t="s">
        <v>57</v>
      </c>
      <c r="D372" s="316" t="s">
        <v>110</v>
      </c>
      <c r="E372" s="316" t="s">
        <v>124</v>
      </c>
      <c r="F372" s="316" t="s">
        <v>499</v>
      </c>
      <c r="G372" s="316" t="s">
        <v>185</v>
      </c>
      <c r="H372" s="222">
        <f t="shared" si="31"/>
        <v>1259.4</v>
      </c>
      <c r="I372" s="223">
        <f t="shared" si="31"/>
        <v>1259.4</v>
      </c>
      <c r="J372" s="224">
        <f t="shared" si="31"/>
        <v>1259.4</v>
      </c>
      <c r="K372" s="367"/>
    </row>
    <row r="373" spans="1:11" ht="38.25">
      <c r="A373" s="221">
        <v>361</v>
      </c>
      <c r="B373" s="314" t="s">
        <v>516</v>
      </c>
      <c r="C373" s="315" t="s">
        <v>57</v>
      </c>
      <c r="D373" s="316" t="s">
        <v>110</v>
      </c>
      <c r="E373" s="316" t="s">
        <v>124</v>
      </c>
      <c r="F373" s="316" t="s">
        <v>499</v>
      </c>
      <c r="G373" s="316" t="s">
        <v>197</v>
      </c>
      <c r="H373" s="222">
        <f>1396.5-137.1</f>
        <v>1259.4</v>
      </c>
      <c r="I373" s="222">
        <f>1396.5-137.1</f>
        <v>1259.4</v>
      </c>
      <c r="J373" s="225">
        <f>1396.5-137.1</f>
        <v>1259.4</v>
      </c>
      <c r="K373" s="367"/>
    </row>
    <row r="374" spans="1:11" ht="76.5">
      <c r="A374" s="221">
        <v>362</v>
      </c>
      <c r="B374" s="314" t="s">
        <v>791</v>
      </c>
      <c r="C374" s="315" t="s">
        <v>57</v>
      </c>
      <c r="D374" s="316" t="s">
        <v>110</v>
      </c>
      <c r="E374" s="316" t="s">
        <v>124</v>
      </c>
      <c r="F374" s="316" t="s">
        <v>792</v>
      </c>
      <c r="G374" s="316"/>
      <c r="H374" s="222">
        <f aca="true" t="shared" si="32" ref="H374:J375">H375</f>
        <v>30</v>
      </c>
      <c r="I374" s="222">
        <f t="shared" si="32"/>
        <v>30</v>
      </c>
      <c r="J374" s="225">
        <f t="shared" si="32"/>
        <v>30</v>
      </c>
      <c r="K374" s="367"/>
    </row>
    <row r="375" spans="1:11" ht="12.75">
      <c r="A375" s="221">
        <v>363</v>
      </c>
      <c r="B375" s="314" t="s">
        <v>184</v>
      </c>
      <c r="C375" s="315" t="s">
        <v>57</v>
      </c>
      <c r="D375" s="316" t="s">
        <v>110</v>
      </c>
      <c r="E375" s="316" t="s">
        <v>124</v>
      </c>
      <c r="F375" s="316" t="s">
        <v>792</v>
      </c>
      <c r="G375" s="316" t="s">
        <v>185</v>
      </c>
      <c r="H375" s="222">
        <f t="shared" si="32"/>
        <v>30</v>
      </c>
      <c r="I375" s="222">
        <f t="shared" si="32"/>
        <v>30</v>
      </c>
      <c r="J375" s="225">
        <f t="shared" si="32"/>
        <v>30</v>
      </c>
      <c r="K375" s="367"/>
    </row>
    <row r="376" spans="1:11" ht="38.25">
      <c r="A376" s="221">
        <v>364</v>
      </c>
      <c r="B376" s="314" t="s">
        <v>516</v>
      </c>
      <c r="C376" s="315" t="s">
        <v>57</v>
      </c>
      <c r="D376" s="316" t="s">
        <v>110</v>
      </c>
      <c r="E376" s="316" t="s">
        <v>124</v>
      </c>
      <c r="F376" s="316" t="s">
        <v>792</v>
      </c>
      <c r="G376" s="316" t="s">
        <v>197</v>
      </c>
      <c r="H376" s="222">
        <v>30</v>
      </c>
      <c r="I376" s="222">
        <v>30</v>
      </c>
      <c r="J376" s="225">
        <v>30</v>
      </c>
      <c r="K376" s="367"/>
    </row>
    <row r="377" spans="1:11" ht="12.75">
      <c r="A377" s="221">
        <v>365</v>
      </c>
      <c r="B377" s="314" t="s">
        <v>95</v>
      </c>
      <c r="C377" s="315" t="s">
        <v>57</v>
      </c>
      <c r="D377" s="316" t="s">
        <v>148</v>
      </c>
      <c r="E377" s="316" t="s">
        <v>8</v>
      </c>
      <c r="F377" s="316"/>
      <c r="G377" s="316"/>
      <c r="H377" s="222">
        <f>H384+H393+H378</f>
        <v>59503.03374</v>
      </c>
      <c r="I377" s="222">
        <f>I384+I393+I378</f>
        <v>62240.16</v>
      </c>
      <c r="J377" s="225">
        <f>J384+J393+J378</f>
        <v>62240.16</v>
      </c>
      <c r="K377" s="367"/>
    </row>
    <row r="378" spans="1:11" ht="12.75">
      <c r="A378" s="221">
        <v>366</v>
      </c>
      <c r="B378" s="314" t="s">
        <v>391</v>
      </c>
      <c r="C378" s="315" t="s">
        <v>57</v>
      </c>
      <c r="D378" s="316" t="s">
        <v>148</v>
      </c>
      <c r="E378" s="316" t="s">
        <v>11</v>
      </c>
      <c r="F378" s="316"/>
      <c r="G378" s="316"/>
      <c r="H378" s="223">
        <f>H379</f>
        <v>468.1</v>
      </c>
      <c r="I378" s="223">
        <f>I379</f>
        <v>0</v>
      </c>
      <c r="J378" s="225">
        <f>J379</f>
        <v>0</v>
      </c>
      <c r="K378" s="367"/>
    </row>
    <row r="379" spans="1:11" ht="25.5">
      <c r="A379" s="221">
        <v>367</v>
      </c>
      <c r="B379" s="314" t="s">
        <v>245</v>
      </c>
      <c r="C379" s="315" t="s">
        <v>57</v>
      </c>
      <c r="D379" s="316" t="s">
        <v>148</v>
      </c>
      <c r="E379" s="316" t="s">
        <v>11</v>
      </c>
      <c r="F379" s="316" t="s">
        <v>304</v>
      </c>
      <c r="G379" s="316"/>
      <c r="H379" s="223">
        <f>H380</f>
        <v>468.1</v>
      </c>
      <c r="I379" s="223">
        <f aca="true" t="shared" si="33" ref="I379:J382">I380</f>
        <v>0</v>
      </c>
      <c r="J379" s="225">
        <f t="shared" si="33"/>
        <v>0</v>
      </c>
      <c r="K379" s="367"/>
    </row>
    <row r="380" spans="1:11" ht="25.5">
      <c r="A380" s="221">
        <v>368</v>
      </c>
      <c r="B380" s="328" t="s">
        <v>199</v>
      </c>
      <c r="C380" s="315" t="s">
        <v>57</v>
      </c>
      <c r="D380" s="316" t="s">
        <v>148</v>
      </c>
      <c r="E380" s="316" t="s">
        <v>11</v>
      </c>
      <c r="F380" s="316" t="s">
        <v>305</v>
      </c>
      <c r="G380" s="316"/>
      <c r="H380" s="223">
        <f>H381</f>
        <v>468.1</v>
      </c>
      <c r="I380" s="223">
        <f t="shared" si="33"/>
        <v>0</v>
      </c>
      <c r="J380" s="225">
        <f t="shared" si="33"/>
        <v>0</v>
      </c>
      <c r="K380" s="367"/>
    </row>
    <row r="381" spans="1:11" ht="63.75">
      <c r="A381" s="221">
        <v>369</v>
      </c>
      <c r="B381" s="314" t="s">
        <v>652</v>
      </c>
      <c r="C381" s="315" t="s">
        <v>57</v>
      </c>
      <c r="D381" s="316" t="s">
        <v>148</v>
      </c>
      <c r="E381" s="316" t="s">
        <v>11</v>
      </c>
      <c r="F381" s="316" t="s">
        <v>390</v>
      </c>
      <c r="G381" s="316"/>
      <c r="H381" s="223">
        <f>H382</f>
        <v>468.1</v>
      </c>
      <c r="I381" s="223">
        <f t="shared" si="33"/>
        <v>0</v>
      </c>
      <c r="J381" s="225">
        <f t="shared" si="33"/>
        <v>0</v>
      </c>
      <c r="K381" s="367"/>
    </row>
    <row r="382" spans="1:11" ht="25.5">
      <c r="A382" s="221">
        <v>370</v>
      </c>
      <c r="B382" s="317" t="s">
        <v>510</v>
      </c>
      <c r="C382" s="315" t="s">
        <v>57</v>
      </c>
      <c r="D382" s="316" t="s">
        <v>148</v>
      </c>
      <c r="E382" s="316" t="s">
        <v>11</v>
      </c>
      <c r="F382" s="316" t="s">
        <v>390</v>
      </c>
      <c r="G382" s="316" t="s">
        <v>182</v>
      </c>
      <c r="H382" s="223">
        <f>H383</f>
        <v>468.1</v>
      </c>
      <c r="I382" s="223">
        <f t="shared" si="33"/>
        <v>0</v>
      </c>
      <c r="J382" s="225">
        <f t="shared" si="33"/>
        <v>0</v>
      </c>
      <c r="K382" s="367"/>
    </row>
    <row r="383" spans="1:11" ht="25.5">
      <c r="A383" s="221">
        <v>371</v>
      </c>
      <c r="B383" s="314" t="s">
        <v>223</v>
      </c>
      <c r="C383" s="315" t="s">
        <v>57</v>
      </c>
      <c r="D383" s="316" t="s">
        <v>148</v>
      </c>
      <c r="E383" s="316" t="s">
        <v>11</v>
      </c>
      <c r="F383" s="316" t="s">
        <v>390</v>
      </c>
      <c r="G383" s="316" t="s">
        <v>183</v>
      </c>
      <c r="H383" s="223">
        <f>1453-984.9</f>
        <v>468.1</v>
      </c>
      <c r="I383" s="223">
        <v>0</v>
      </c>
      <c r="J383" s="225">
        <v>0</v>
      </c>
      <c r="K383" s="367"/>
    </row>
    <row r="384" spans="1:11" ht="12.75">
      <c r="A384" s="221">
        <v>372</v>
      </c>
      <c r="B384" s="314" t="s">
        <v>96</v>
      </c>
      <c r="C384" s="315" t="s">
        <v>57</v>
      </c>
      <c r="D384" s="316" t="s">
        <v>148</v>
      </c>
      <c r="E384" s="316" t="s">
        <v>144</v>
      </c>
      <c r="F384" s="316"/>
      <c r="G384" s="316"/>
      <c r="H384" s="222">
        <f aca="true" t="shared" si="34" ref="H384:J385">H385</f>
        <v>37761</v>
      </c>
      <c r="I384" s="223">
        <f t="shared" si="34"/>
        <v>44780.4</v>
      </c>
      <c r="J384" s="224">
        <f t="shared" si="34"/>
        <v>44780.4</v>
      </c>
      <c r="K384" s="367"/>
    </row>
    <row r="385" spans="1:11" ht="38.25">
      <c r="A385" s="221">
        <v>373</v>
      </c>
      <c r="B385" s="314" t="s">
        <v>640</v>
      </c>
      <c r="C385" s="315" t="s">
        <v>57</v>
      </c>
      <c r="D385" s="316" t="s">
        <v>148</v>
      </c>
      <c r="E385" s="316" t="s">
        <v>144</v>
      </c>
      <c r="F385" s="316" t="s">
        <v>326</v>
      </c>
      <c r="G385" s="316"/>
      <c r="H385" s="222">
        <f>H386</f>
        <v>37761</v>
      </c>
      <c r="I385" s="223">
        <f t="shared" si="34"/>
        <v>44780.4</v>
      </c>
      <c r="J385" s="224">
        <f t="shared" si="34"/>
        <v>44780.4</v>
      </c>
      <c r="K385" s="367"/>
    </row>
    <row r="386" spans="1:11" ht="38.25">
      <c r="A386" s="221">
        <v>374</v>
      </c>
      <c r="B386" s="314" t="s">
        <v>276</v>
      </c>
      <c r="C386" s="315" t="s">
        <v>57</v>
      </c>
      <c r="D386" s="316" t="s">
        <v>148</v>
      </c>
      <c r="E386" s="316" t="s">
        <v>144</v>
      </c>
      <c r="F386" s="316" t="s">
        <v>367</v>
      </c>
      <c r="G386" s="316"/>
      <c r="H386" s="222">
        <f>H390+H387</f>
        <v>37761</v>
      </c>
      <c r="I386" s="222">
        <f>I390+I387</f>
        <v>44780.4</v>
      </c>
      <c r="J386" s="225">
        <f>J390+J387</f>
        <v>44780.4</v>
      </c>
      <c r="K386" s="367"/>
    </row>
    <row r="387" spans="1:11" ht="102">
      <c r="A387" s="221">
        <v>375</v>
      </c>
      <c r="B387" s="314" t="s">
        <v>641</v>
      </c>
      <c r="C387" s="315" t="s">
        <v>57</v>
      </c>
      <c r="D387" s="316" t="s">
        <v>148</v>
      </c>
      <c r="E387" s="316" t="s">
        <v>144</v>
      </c>
      <c r="F387" s="316" t="s">
        <v>368</v>
      </c>
      <c r="G387" s="316"/>
      <c r="H387" s="222">
        <f aca="true" t="shared" si="35" ref="H387:J388">H388</f>
        <v>9660</v>
      </c>
      <c r="I387" s="223">
        <f t="shared" si="35"/>
        <v>10813</v>
      </c>
      <c r="J387" s="224">
        <f t="shared" si="35"/>
        <v>10813</v>
      </c>
      <c r="K387" s="367"/>
    </row>
    <row r="388" spans="1:11" ht="12.75">
      <c r="A388" s="221">
        <v>376</v>
      </c>
      <c r="B388" s="314" t="s">
        <v>184</v>
      </c>
      <c r="C388" s="315" t="s">
        <v>57</v>
      </c>
      <c r="D388" s="316" t="s">
        <v>148</v>
      </c>
      <c r="E388" s="316" t="s">
        <v>144</v>
      </c>
      <c r="F388" s="316" t="s">
        <v>368</v>
      </c>
      <c r="G388" s="316" t="s">
        <v>185</v>
      </c>
      <c r="H388" s="222">
        <f t="shared" si="35"/>
        <v>9660</v>
      </c>
      <c r="I388" s="223">
        <f t="shared" si="35"/>
        <v>10813</v>
      </c>
      <c r="J388" s="224">
        <f t="shared" si="35"/>
        <v>10813</v>
      </c>
      <c r="K388" s="367"/>
    </row>
    <row r="389" spans="1:11" ht="38.25">
      <c r="A389" s="221">
        <v>377</v>
      </c>
      <c r="B389" s="314" t="s">
        <v>516</v>
      </c>
      <c r="C389" s="315" t="s">
        <v>57</v>
      </c>
      <c r="D389" s="316" t="s">
        <v>148</v>
      </c>
      <c r="E389" s="316" t="s">
        <v>144</v>
      </c>
      <c r="F389" s="316" t="s">
        <v>368</v>
      </c>
      <c r="G389" s="316" t="s">
        <v>197</v>
      </c>
      <c r="H389" s="222">
        <v>9660</v>
      </c>
      <c r="I389" s="222">
        <v>10813</v>
      </c>
      <c r="J389" s="225">
        <v>10813</v>
      </c>
      <c r="K389" s="367"/>
    </row>
    <row r="390" spans="1:11" ht="153">
      <c r="A390" s="221">
        <v>378</v>
      </c>
      <c r="B390" s="314" t="s">
        <v>642</v>
      </c>
      <c r="C390" s="315" t="s">
        <v>57</v>
      </c>
      <c r="D390" s="316" t="s">
        <v>148</v>
      </c>
      <c r="E390" s="316" t="s">
        <v>144</v>
      </c>
      <c r="F390" s="316" t="s">
        <v>389</v>
      </c>
      <c r="G390" s="316"/>
      <c r="H390" s="222">
        <f aca="true" t="shared" si="36" ref="H390:J391">H391</f>
        <v>28101</v>
      </c>
      <c r="I390" s="223">
        <f t="shared" si="36"/>
        <v>33967.4</v>
      </c>
      <c r="J390" s="224">
        <f t="shared" si="36"/>
        <v>33967.4</v>
      </c>
      <c r="K390" s="367"/>
    </row>
    <row r="391" spans="1:11" ht="12.75">
      <c r="A391" s="221">
        <v>379</v>
      </c>
      <c r="B391" s="314" t="s">
        <v>184</v>
      </c>
      <c r="C391" s="315" t="s">
        <v>57</v>
      </c>
      <c r="D391" s="316" t="s">
        <v>148</v>
      </c>
      <c r="E391" s="316" t="s">
        <v>144</v>
      </c>
      <c r="F391" s="316" t="s">
        <v>389</v>
      </c>
      <c r="G391" s="316" t="s">
        <v>185</v>
      </c>
      <c r="H391" s="222">
        <f t="shared" si="36"/>
        <v>28101</v>
      </c>
      <c r="I391" s="223">
        <f t="shared" si="36"/>
        <v>33967.4</v>
      </c>
      <c r="J391" s="224">
        <f t="shared" si="36"/>
        <v>33967.4</v>
      </c>
      <c r="K391" s="367"/>
    </row>
    <row r="392" spans="1:11" ht="38.25">
      <c r="A392" s="221">
        <v>380</v>
      </c>
      <c r="B392" s="314" t="s">
        <v>516</v>
      </c>
      <c r="C392" s="315" t="s">
        <v>57</v>
      </c>
      <c r="D392" s="316" t="s">
        <v>148</v>
      </c>
      <c r="E392" s="316" t="s">
        <v>144</v>
      </c>
      <c r="F392" s="316" t="s">
        <v>389</v>
      </c>
      <c r="G392" s="316" t="s">
        <v>197</v>
      </c>
      <c r="H392" s="222">
        <v>28101</v>
      </c>
      <c r="I392" s="223">
        <v>33967.4</v>
      </c>
      <c r="J392" s="224">
        <v>33967.4</v>
      </c>
      <c r="K392" s="367"/>
    </row>
    <row r="393" spans="1:11" ht="12.75">
      <c r="A393" s="221">
        <v>381</v>
      </c>
      <c r="B393" s="348" t="s">
        <v>137</v>
      </c>
      <c r="C393" s="315" t="s">
        <v>57</v>
      </c>
      <c r="D393" s="316" t="s">
        <v>148</v>
      </c>
      <c r="E393" s="316" t="s">
        <v>148</v>
      </c>
      <c r="F393" s="325"/>
      <c r="G393" s="325"/>
      <c r="H393" s="235">
        <f>H394+H421+H406</f>
        <v>21273.93374</v>
      </c>
      <c r="I393" s="235">
        <f>I394+I421</f>
        <v>17459.76</v>
      </c>
      <c r="J393" s="236">
        <f>J394+J421</f>
        <v>17459.76</v>
      </c>
      <c r="K393" s="367"/>
    </row>
    <row r="394" spans="1:11" ht="38.25">
      <c r="A394" s="221">
        <v>382</v>
      </c>
      <c r="B394" s="314" t="s">
        <v>640</v>
      </c>
      <c r="C394" s="315" t="s">
        <v>57</v>
      </c>
      <c r="D394" s="316" t="s">
        <v>148</v>
      </c>
      <c r="E394" s="316" t="s">
        <v>148</v>
      </c>
      <c r="F394" s="316" t="s">
        <v>326</v>
      </c>
      <c r="G394" s="316"/>
      <c r="H394" s="222">
        <f>H395</f>
        <v>18799.113800000003</v>
      </c>
      <c r="I394" s="222">
        <f>I395</f>
        <v>17429.76</v>
      </c>
      <c r="J394" s="225">
        <f>J395</f>
        <v>17429.76</v>
      </c>
      <c r="K394" s="367"/>
    </row>
    <row r="395" spans="1:11" ht="25.5">
      <c r="A395" s="221">
        <v>383</v>
      </c>
      <c r="B395" s="344" t="s">
        <v>226</v>
      </c>
      <c r="C395" s="315" t="s">
        <v>57</v>
      </c>
      <c r="D395" s="316" t="s">
        <v>148</v>
      </c>
      <c r="E395" s="316" t="s">
        <v>148</v>
      </c>
      <c r="F395" s="325" t="s">
        <v>327</v>
      </c>
      <c r="G395" s="325"/>
      <c r="H395" s="222">
        <f>H396+H409+H412+H415+H418+H403</f>
        <v>18799.113800000003</v>
      </c>
      <c r="I395" s="222">
        <f>I396+I409+I412+I415+I418</f>
        <v>17429.76</v>
      </c>
      <c r="J395" s="224">
        <f>J396+J409+J412+J415+J418</f>
        <v>17429.76</v>
      </c>
      <c r="K395" s="367"/>
    </row>
    <row r="396" spans="1:11" ht="76.5">
      <c r="A396" s="221">
        <v>384</v>
      </c>
      <c r="B396" s="328" t="s">
        <v>597</v>
      </c>
      <c r="C396" s="315" t="s">
        <v>57</v>
      </c>
      <c r="D396" s="316" t="s">
        <v>148</v>
      </c>
      <c r="E396" s="316" t="s">
        <v>148</v>
      </c>
      <c r="F396" s="325" t="s">
        <v>335</v>
      </c>
      <c r="G396" s="325"/>
      <c r="H396" s="222">
        <f>H397+H399+H401</f>
        <v>18485.88</v>
      </c>
      <c r="I396" s="223">
        <f>I397+I399+I401</f>
        <v>17429.76</v>
      </c>
      <c r="J396" s="224">
        <f>J397+J399+J401</f>
        <v>17429.76</v>
      </c>
      <c r="K396" s="367"/>
    </row>
    <row r="397" spans="1:11" ht="51">
      <c r="A397" s="221">
        <v>385</v>
      </c>
      <c r="B397" s="317" t="s">
        <v>180</v>
      </c>
      <c r="C397" s="315" t="s">
        <v>57</v>
      </c>
      <c r="D397" s="316" t="s">
        <v>148</v>
      </c>
      <c r="E397" s="316" t="s">
        <v>148</v>
      </c>
      <c r="F397" s="325" t="s">
        <v>335</v>
      </c>
      <c r="G397" s="325" t="s">
        <v>170</v>
      </c>
      <c r="H397" s="222">
        <f>H398</f>
        <v>16947.93</v>
      </c>
      <c r="I397" s="223">
        <f>I398</f>
        <v>15891.594</v>
      </c>
      <c r="J397" s="224">
        <f>J398</f>
        <v>15891.594</v>
      </c>
      <c r="K397" s="367"/>
    </row>
    <row r="398" spans="1:11" ht="12.75">
      <c r="A398" s="221">
        <v>386</v>
      </c>
      <c r="B398" s="314" t="s">
        <v>195</v>
      </c>
      <c r="C398" s="315" t="s">
        <v>57</v>
      </c>
      <c r="D398" s="316" t="s">
        <v>148</v>
      </c>
      <c r="E398" s="316" t="s">
        <v>148</v>
      </c>
      <c r="F398" s="325" t="s">
        <v>335</v>
      </c>
      <c r="G398" s="325" t="s">
        <v>140</v>
      </c>
      <c r="H398" s="222">
        <v>16947.93</v>
      </c>
      <c r="I398" s="222">
        <v>15891.594</v>
      </c>
      <c r="J398" s="225">
        <v>15891.594</v>
      </c>
      <c r="K398" s="367"/>
    </row>
    <row r="399" spans="1:11" ht="25.5">
      <c r="A399" s="221">
        <v>387</v>
      </c>
      <c r="B399" s="317" t="s">
        <v>510</v>
      </c>
      <c r="C399" s="315" t="s">
        <v>57</v>
      </c>
      <c r="D399" s="316" t="s">
        <v>148</v>
      </c>
      <c r="E399" s="316" t="s">
        <v>148</v>
      </c>
      <c r="F399" s="325" t="s">
        <v>335</v>
      </c>
      <c r="G399" s="325" t="s">
        <v>182</v>
      </c>
      <c r="H399" s="222">
        <f>H400</f>
        <v>1463.15</v>
      </c>
      <c r="I399" s="223">
        <f>I400</f>
        <v>1463.366</v>
      </c>
      <c r="J399" s="224">
        <f>J400</f>
        <v>1463.366</v>
      </c>
      <c r="K399" s="367"/>
    </row>
    <row r="400" spans="1:11" ht="25.5">
      <c r="A400" s="221">
        <v>388</v>
      </c>
      <c r="B400" s="314" t="s">
        <v>223</v>
      </c>
      <c r="C400" s="315" t="s">
        <v>57</v>
      </c>
      <c r="D400" s="316" t="s">
        <v>148</v>
      </c>
      <c r="E400" s="316" t="s">
        <v>148</v>
      </c>
      <c r="F400" s="325" t="s">
        <v>335</v>
      </c>
      <c r="G400" s="325" t="s">
        <v>183</v>
      </c>
      <c r="H400" s="222">
        <v>1463.15</v>
      </c>
      <c r="I400" s="222">
        <v>1463.366</v>
      </c>
      <c r="J400" s="225">
        <v>1463.366</v>
      </c>
      <c r="K400" s="367"/>
    </row>
    <row r="401" spans="1:11" ht="12.75">
      <c r="A401" s="221">
        <v>389</v>
      </c>
      <c r="B401" s="317" t="s">
        <v>184</v>
      </c>
      <c r="C401" s="315" t="s">
        <v>57</v>
      </c>
      <c r="D401" s="316" t="s">
        <v>148</v>
      </c>
      <c r="E401" s="316" t="s">
        <v>148</v>
      </c>
      <c r="F401" s="325" t="s">
        <v>335</v>
      </c>
      <c r="G401" s="325" t="s">
        <v>185</v>
      </c>
      <c r="H401" s="222">
        <f>H402</f>
        <v>74.8</v>
      </c>
      <c r="I401" s="223">
        <f>I402</f>
        <v>74.8</v>
      </c>
      <c r="J401" s="224">
        <f>J402</f>
        <v>74.8</v>
      </c>
      <c r="K401" s="367"/>
    </row>
    <row r="402" spans="1:11" ht="12.75">
      <c r="A402" s="221">
        <v>390</v>
      </c>
      <c r="B402" s="342" t="s">
        <v>186</v>
      </c>
      <c r="C402" s="315" t="s">
        <v>57</v>
      </c>
      <c r="D402" s="316" t="s">
        <v>148</v>
      </c>
      <c r="E402" s="316" t="s">
        <v>148</v>
      </c>
      <c r="F402" s="325" t="s">
        <v>335</v>
      </c>
      <c r="G402" s="325" t="s">
        <v>187</v>
      </c>
      <c r="H402" s="222">
        <v>74.8</v>
      </c>
      <c r="I402" s="222">
        <v>74.8</v>
      </c>
      <c r="J402" s="225">
        <v>74.8</v>
      </c>
      <c r="K402" s="367"/>
    </row>
    <row r="403" spans="1:11" ht="89.25">
      <c r="A403" s="221">
        <v>391</v>
      </c>
      <c r="B403" s="342" t="s">
        <v>986</v>
      </c>
      <c r="C403" s="315" t="s">
        <v>57</v>
      </c>
      <c r="D403" s="316" t="s">
        <v>148</v>
      </c>
      <c r="E403" s="316" t="s">
        <v>148</v>
      </c>
      <c r="F403" s="325" t="s">
        <v>987</v>
      </c>
      <c r="G403" s="325"/>
      <c r="H403" s="222">
        <f aca="true" t="shared" si="37" ref="H403:J404">H404</f>
        <v>27.8338</v>
      </c>
      <c r="I403" s="222">
        <f t="shared" si="37"/>
        <v>0</v>
      </c>
      <c r="J403" s="225">
        <f t="shared" si="37"/>
        <v>0</v>
      </c>
      <c r="K403" s="367"/>
    </row>
    <row r="404" spans="1:11" ht="25.5">
      <c r="A404" s="221">
        <v>392</v>
      </c>
      <c r="B404" s="317" t="s">
        <v>510</v>
      </c>
      <c r="C404" s="315" t="s">
        <v>57</v>
      </c>
      <c r="D404" s="316" t="s">
        <v>148</v>
      </c>
      <c r="E404" s="316" t="s">
        <v>148</v>
      </c>
      <c r="F404" s="325" t="s">
        <v>987</v>
      </c>
      <c r="G404" s="325" t="s">
        <v>182</v>
      </c>
      <c r="H404" s="222">
        <f t="shared" si="37"/>
        <v>27.8338</v>
      </c>
      <c r="I404" s="222">
        <f t="shared" si="37"/>
        <v>0</v>
      </c>
      <c r="J404" s="225">
        <f t="shared" si="37"/>
        <v>0</v>
      </c>
      <c r="K404" s="367"/>
    </row>
    <row r="405" spans="1:11" ht="25.5">
      <c r="A405" s="221">
        <v>393</v>
      </c>
      <c r="B405" s="314" t="s">
        <v>223</v>
      </c>
      <c r="C405" s="315" t="s">
        <v>57</v>
      </c>
      <c r="D405" s="316" t="s">
        <v>148</v>
      </c>
      <c r="E405" s="316" t="s">
        <v>148</v>
      </c>
      <c r="F405" s="325" t="s">
        <v>987</v>
      </c>
      <c r="G405" s="325" t="s">
        <v>183</v>
      </c>
      <c r="H405" s="222">
        <v>27.8338</v>
      </c>
      <c r="I405" s="222">
        <v>0</v>
      </c>
      <c r="J405" s="225">
        <v>0</v>
      </c>
      <c r="K405" s="367"/>
    </row>
    <row r="406" spans="1:11" ht="178.5">
      <c r="A406" s="221">
        <v>394</v>
      </c>
      <c r="B406" s="314" t="s">
        <v>859</v>
      </c>
      <c r="C406" s="315" t="s">
        <v>57</v>
      </c>
      <c r="D406" s="316" t="s">
        <v>148</v>
      </c>
      <c r="E406" s="316" t="s">
        <v>148</v>
      </c>
      <c r="F406" s="316" t="s">
        <v>917</v>
      </c>
      <c r="G406" s="316"/>
      <c r="H406" s="222">
        <f>H407</f>
        <v>1434.6</v>
      </c>
      <c r="I406" s="223">
        <v>0</v>
      </c>
      <c r="J406" s="224">
        <v>0</v>
      </c>
      <c r="K406" s="367"/>
    </row>
    <row r="407" spans="1:11" ht="25.5">
      <c r="A407" s="221">
        <v>395</v>
      </c>
      <c r="B407" s="317" t="s">
        <v>510</v>
      </c>
      <c r="C407" s="315" t="s">
        <v>57</v>
      </c>
      <c r="D407" s="316" t="s">
        <v>148</v>
      </c>
      <c r="E407" s="316" t="s">
        <v>148</v>
      </c>
      <c r="F407" s="316" t="s">
        <v>917</v>
      </c>
      <c r="G407" s="316" t="s">
        <v>182</v>
      </c>
      <c r="H407" s="222">
        <f>H408</f>
        <v>1434.6</v>
      </c>
      <c r="I407" s="223">
        <v>0</v>
      </c>
      <c r="J407" s="224">
        <v>0</v>
      </c>
      <c r="K407" s="367"/>
    </row>
    <row r="408" spans="1:11" ht="25.5">
      <c r="A408" s="221">
        <v>396</v>
      </c>
      <c r="B408" s="314" t="s">
        <v>223</v>
      </c>
      <c r="C408" s="315" t="s">
        <v>57</v>
      </c>
      <c r="D408" s="316" t="s">
        <v>148</v>
      </c>
      <c r="E408" s="316" t="s">
        <v>148</v>
      </c>
      <c r="F408" s="316" t="s">
        <v>917</v>
      </c>
      <c r="G408" s="316" t="s">
        <v>183</v>
      </c>
      <c r="H408" s="222">
        <v>1434.6</v>
      </c>
      <c r="I408" s="223">
        <v>0</v>
      </c>
      <c r="J408" s="224">
        <v>0</v>
      </c>
      <c r="K408" s="367"/>
    </row>
    <row r="409" spans="1:11" ht="102">
      <c r="A409" s="221">
        <v>397</v>
      </c>
      <c r="B409" s="314" t="s">
        <v>860</v>
      </c>
      <c r="C409" s="315" t="s">
        <v>57</v>
      </c>
      <c r="D409" s="316" t="s">
        <v>148</v>
      </c>
      <c r="E409" s="316" t="s">
        <v>148</v>
      </c>
      <c r="F409" s="325" t="s">
        <v>861</v>
      </c>
      <c r="G409" s="325"/>
      <c r="H409" s="222">
        <f>H410</f>
        <v>40.7</v>
      </c>
      <c r="I409" s="222">
        <v>0</v>
      </c>
      <c r="J409" s="225">
        <v>0</v>
      </c>
      <c r="K409" s="367"/>
    </row>
    <row r="410" spans="1:11" ht="25.5">
      <c r="A410" s="221">
        <v>398</v>
      </c>
      <c r="B410" s="317" t="s">
        <v>510</v>
      </c>
      <c r="C410" s="315" t="s">
        <v>57</v>
      </c>
      <c r="D410" s="316" t="s">
        <v>148</v>
      </c>
      <c r="E410" s="316" t="s">
        <v>148</v>
      </c>
      <c r="F410" s="325" t="s">
        <v>861</v>
      </c>
      <c r="G410" s="325" t="s">
        <v>182</v>
      </c>
      <c r="H410" s="222">
        <f>H411</f>
        <v>40.7</v>
      </c>
      <c r="I410" s="222">
        <v>0</v>
      </c>
      <c r="J410" s="225">
        <v>0</v>
      </c>
      <c r="K410" s="367"/>
    </row>
    <row r="411" spans="1:11" ht="25.5">
      <c r="A411" s="221">
        <v>399</v>
      </c>
      <c r="B411" s="314" t="s">
        <v>223</v>
      </c>
      <c r="C411" s="315" t="s">
        <v>57</v>
      </c>
      <c r="D411" s="316" t="s">
        <v>148</v>
      </c>
      <c r="E411" s="316" t="s">
        <v>148</v>
      </c>
      <c r="F411" s="325" t="s">
        <v>861</v>
      </c>
      <c r="G411" s="325" t="s">
        <v>183</v>
      </c>
      <c r="H411" s="222">
        <v>40.7</v>
      </c>
      <c r="I411" s="222">
        <v>0</v>
      </c>
      <c r="J411" s="225">
        <v>0</v>
      </c>
      <c r="K411" s="367"/>
    </row>
    <row r="412" spans="1:11" ht="102">
      <c r="A412" s="221">
        <v>400</v>
      </c>
      <c r="B412" s="314" t="s">
        <v>862</v>
      </c>
      <c r="C412" s="315" t="s">
        <v>57</v>
      </c>
      <c r="D412" s="316" t="s">
        <v>148</v>
      </c>
      <c r="E412" s="316" t="s">
        <v>148</v>
      </c>
      <c r="F412" s="325" t="s">
        <v>863</v>
      </c>
      <c r="G412" s="325"/>
      <c r="H412" s="222">
        <f>H413</f>
        <v>82.7</v>
      </c>
      <c r="I412" s="222">
        <v>0</v>
      </c>
      <c r="J412" s="225">
        <v>0</v>
      </c>
      <c r="K412" s="367"/>
    </row>
    <row r="413" spans="1:11" ht="25.5">
      <c r="A413" s="221">
        <v>401</v>
      </c>
      <c r="B413" s="317" t="s">
        <v>510</v>
      </c>
      <c r="C413" s="315" t="s">
        <v>57</v>
      </c>
      <c r="D413" s="316" t="s">
        <v>148</v>
      </c>
      <c r="E413" s="316" t="s">
        <v>148</v>
      </c>
      <c r="F413" s="325" t="s">
        <v>863</v>
      </c>
      <c r="G413" s="325" t="s">
        <v>182</v>
      </c>
      <c r="H413" s="222">
        <f>H414</f>
        <v>82.7</v>
      </c>
      <c r="I413" s="222">
        <v>0</v>
      </c>
      <c r="J413" s="225">
        <v>0</v>
      </c>
      <c r="K413" s="367"/>
    </row>
    <row r="414" spans="1:11" ht="25.5">
      <c r="A414" s="221">
        <v>402</v>
      </c>
      <c r="B414" s="314" t="s">
        <v>223</v>
      </c>
      <c r="C414" s="315" t="s">
        <v>57</v>
      </c>
      <c r="D414" s="316" t="s">
        <v>148</v>
      </c>
      <c r="E414" s="316" t="s">
        <v>148</v>
      </c>
      <c r="F414" s="325" t="s">
        <v>863</v>
      </c>
      <c r="G414" s="325" t="s">
        <v>183</v>
      </c>
      <c r="H414" s="222">
        <v>82.7</v>
      </c>
      <c r="I414" s="222">
        <v>0</v>
      </c>
      <c r="J414" s="225">
        <v>0</v>
      </c>
      <c r="K414" s="367"/>
    </row>
    <row r="415" spans="1:11" ht="102">
      <c r="A415" s="221">
        <v>403</v>
      </c>
      <c r="B415" s="314" t="s">
        <v>865</v>
      </c>
      <c r="C415" s="315" t="s">
        <v>57</v>
      </c>
      <c r="D415" s="316" t="s">
        <v>148</v>
      </c>
      <c r="E415" s="316" t="s">
        <v>148</v>
      </c>
      <c r="F415" s="325" t="s">
        <v>864</v>
      </c>
      <c r="G415" s="325"/>
      <c r="H415" s="222">
        <f>H416</f>
        <v>113</v>
      </c>
      <c r="I415" s="222">
        <v>0</v>
      </c>
      <c r="J415" s="225">
        <v>0</v>
      </c>
      <c r="K415" s="367"/>
    </row>
    <row r="416" spans="1:11" ht="25.5">
      <c r="A416" s="221">
        <v>404</v>
      </c>
      <c r="B416" s="317" t="s">
        <v>510</v>
      </c>
      <c r="C416" s="315" t="s">
        <v>57</v>
      </c>
      <c r="D416" s="316" t="s">
        <v>148</v>
      </c>
      <c r="E416" s="316" t="s">
        <v>148</v>
      </c>
      <c r="F416" s="325" t="s">
        <v>864</v>
      </c>
      <c r="G416" s="325" t="s">
        <v>182</v>
      </c>
      <c r="H416" s="222">
        <f>H417</f>
        <v>113</v>
      </c>
      <c r="I416" s="222">
        <v>0</v>
      </c>
      <c r="J416" s="225">
        <v>0</v>
      </c>
      <c r="K416" s="367"/>
    </row>
    <row r="417" spans="1:11" ht="25.5">
      <c r="A417" s="221">
        <v>405</v>
      </c>
      <c r="B417" s="314" t="s">
        <v>223</v>
      </c>
      <c r="C417" s="315" t="s">
        <v>57</v>
      </c>
      <c r="D417" s="316" t="s">
        <v>148</v>
      </c>
      <c r="E417" s="316" t="s">
        <v>148</v>
      </c>
      <c r="F417" s="325" t="s">
        <v>864</v>
      </c>
      <c r="G417" s="325" t="s">
        <v>183</v>
      </c>
      <c r="H417" s="222">
        <v>113</v>
      </c>
      <c r="I417" s="222">
        <v>0</v>
      </c>
      <c r="J417" s="225">
        <v>0</v>
      </c>
      <c r="K417" s="367"/>
    </row>
    <row r="418" spans="1:11" ht="102">
      <c r="A418" s="221">
        <v>406</v>
      </c>
      <c r="B418" s="314" t="s">
        <v>866</v>
      </c>
      <c r="C418" s="315" t="s">
        <v>57</v>
      </c>
      <c r="D418" s="316" t="s">
        <v>148</v>
      </c>
      <c r="E418" s="316" t="s">
        <v>148</v>
      </c>
      <c r="F418" s="325" t="s">
        <v>867</v>
      </c>
      <c r="G418" s="325"/>
      <c r="H418" s="222">
        <f>H419</f>
        <v>49</v>
      </c>
      <c r="I418" s="222">
        <v>0</v>
      </c>
      <c r="J418" s="225">
        <v>0</v>
      </c>
      <c r="K418" s="367"/>
    </row>
    <row r="419" spans="1:11" ht="25.5">
      <c r="A419" s="221">
        <v>407</v>
      </c>
      <c r="B419" s="317" t="s">
        <v>510</v>
      </c>
      <c r="C419" s="315" t="s">
        <v>57</v>
      </c>
      <c r="D419" s="316" t="s">
        <v>148</v>
      </c>
      <c r="E419" s="316" t="s">
        <v>148</v>
      </c>
      <c r="F419" s="325" t="s">
        <v>867</v>
      </c>
      <c r="G419" s="325" t="s">
        <v>182</v>
      </c>
      <c r="H419" s="222">
        <f>H420</f>
        <v>49</v>
      </c>
      <c r="I419" s="222">
        <v>0</v>
      </c>
      <c r="J419" s="225">
        <v>0</v>
      </c>
      <c r="K419" s="367"/>
    </row>
    <row r="420" spans="1:11" ht="25.5">
      <c r="A420" s="221">
        <v>408</v>
      </c>
      <c r="B420" s="314" t="s">
        <v>223</v>
      </c>
      <c r="C420" s="315" t="s">
        <v>57</v>
      </c>
      <c r="D420" s="316" t="s">
        <v>148</v>
      </c>
      <c r="E420" s="316" t="s">
        <v>148</v>
      </c>
      <c r="F420" s="325" t="s">
        <v>867</v>
      </c>
      <c r="G420" s="325" t="s">
        <v>183</v>
      </c>
      <c r="H420" s="222">
        <v>49</v>
      </c>
      <c r="I420" s="222">
        <v>0</v>
      </c>
      <c r="J420" s="225">
        <v>0</v>
      </c>
      <c r="K420" s="367"/>
    </row>
    <row r="421" spans="1:11" ht="12.75">
      <c r="A421" s="221">
        <v>409</v>
      </c>
      <c r="B421" s="344" t="s">
        <v>178</v>
      </c>
      <c r="C421" s="315" t="s">
        <v>57</v>
      </c>
      <c r="D421" s="316" t="s">
        <v>148</v>
      </c>
      <c r="E421" s="316" t="s">
        <v>148</v>
      </c>
      <c r="F421" s="325" t="s">
        <v>319</v>
      </c>
      <c r="G421" s="325"/>
      <c r="H421" s="235">
        <f>H429+H422</f>
        <v>1040.21994</v>
      </c>
      <c r="I421" s="235">
        <f>I429+I422</f>
        <v>30</v>
      </c>
      <c r="J421" s="236">
        <f>J429+J422</f>
        <v>30</v>
      </c>
      <c r="K421" s="367"/>
    </row>
    <row r="422" spans="1:11" ht="25.5">
      <c r="A422" s="221">
        <v>410</v>
      </c>
      <c r="B422" s="344" t="s">
        <v>463</v>
      </c>
      <c r="C422" s="315" t="s">
        <v>57</v>
      </c>
      <c r="D422" s="316" t="s">
        <v>148</v>
      </c>
      <c r="E422" s="316" t="s">
        <v>148</v>
      </c>
      <c r="F422" s="325" t="s">
        <v>320</v>
      </c>
      <c r="G422" s="325"/>
      <c r="H422" s="235">
        <f>H423</f>
        <v>30</v>
      </c>
      <c r="I422" s="223">
        <f>I423</f>
        <v>30</v>
      </c>
      <c r="J422" s="238">
        <f>J423</f>
        <v>30</v>
      </c>
      <c r="K422" s="367"/>
    </row>
    <row r="423" spans="1:11" ht="95.25" customHeight="1">
      <c r="A423" s="221">
        <v>411</v>
      </c>
      <c r="B423" s="344" t="s">
        <v>780</v>
      </c>
      <c r="C423" s="315" t="s">
        <v>57</v>
      </c>
      <c r="D423" s="316" t="s">
        <v>148</v>
      </c>
      <c r="E423" s="316" t="s">
        <v>148</v>
      </c>
      <c r="F423" s="325" t="s">
        <v>782</v>
      </c>
      <c r="G423" s="325"/>
      <c r="H423" s="222">
        <f>H424+H426</f>
        <v>30</v>
      </c>
      <c r="I423" s="222">
        <f>I424+I426</f>
        <v>30</v>
      </c>
      <c r="J423" s="225">
        <f>J424+J426</f>
        <v>30</v>
      </c>
      <c r="K423" s="367"/>
    </row>
    <row r="424" spans="1:11" ht="25.5">
      <c r="A424" s="221">
        <v>412</v>
      </c>
      <c r="B424" s="317" t="s">
        <v>510</v>
      </c>
      <c r="C424" s="315" t="s">
        <v>57</v>
      </c>
      <c r="D424" s="316" t="s">
        <v>148</v>
      </c>
      <c r="E424" s="316" t="s">
        <v>148</v>
      </c>
      <c r="F424" s="325" t="s">
        <v>782</v>
      </c>
      <c r="G424" s="325" t="s">
        <v>182</v>
      </c>
      <c r="H424" s="222">
        <f>H425</f>
        <v>10</v>
      </c>
      <c r="I424" s="222">
        <f>I425</f>
        <v>10</v>
      </c>
      <c r="J424" s="225">
        <f>J425</f>
        <v>10</v>
      </c>
      <c r="K424" s="367"/>
    </row>
    <row r="425" spans="1:11" ht="25.5">
      <c r="A425" s="221">
        <v>413</v>
      </c>
      <c r="B425" s="314" t="s">
        <v>223</v>
      </c>
      <c r="C425" s="315" t="s">
        <v>57</v>
      </c>
      <c r="D425" s="316" t="s">
        <v>148</v>
      </c>
      <c r="E425" s="316" t="s">
        <v>148</v>
      </c>
      <c r="F425" s="325" t="s">
        <v>782</v>
      </c>
      <c r="G425" s="325" t="s">
        <v>183</v>
      </c>
      <c r="H425" s="222">
        <v>10</v>
      </c>
      <c r="I425" s="222">
        <v>10</v>
      </c>
      <c r="J425" s="225">
        <v>10</v>
      </c>
      <c r="K425" s="367"/>
    </row>
    <row r="426" spans="1:11" ht="12.75">
      <c r="A426" s="221">
        <v>414</v>
      </c>
      <c r="B426" s="314" t="s">
        <v>184</v>
      </c>
      <c r="C426" s="315" t="s">
        <v>57</v>
      </c>
      <c r="D426" s="316" t="s">
        <v>148</v>
      </c>
      <c r="E426" s="316" t="s">
        <v>148</v>
      </c>
      <c r="F426" s="325" t="s">
        <v>782</v>
      </c>
      <c r="G426" s="325" t="s">
        <v>185</v>
      </c>
      <c r="H426" s="222">
        <f>H427+H428</f>
        <v>20</v>
      </c>
      <c r="I426" s="222">
        <f>I427+I428</f>
        <v>20</v>
      </c>
      <c r="J426" s="225">
        <f>J427+J428</f>
        <v>20</v>
      </c>
      <c r="K426" s="367"/>
    </row>
    <row r="427" spans="1:11" ht="12.75">
      <c r="A427" s="221">
        <v>415</v>
      </c>
      <c r="B427" s="314" t="s">
        <v>781</v>
      </c>
      <c r="C427" s="315" t="s">
        <v>57</v>
      </c>
      <c r="D427" s="316" t="s">
        <v>148</v>
      </c>
      <c r="E427" s="316" t="s">
        <v>148</v>
      </c>
      <c r="F427" s="325" t="s">
        <v>782</v>
      </c>
      <c r="G427" s="325" t="s">
        <v>783</v>
      </c>
      <c r="H427" s="222">
        <v>10</v>
      </c>
      <c r="I427" s="222">
        <v>10</v>
      </c>
      <c r="J427" s="225">
        <v>10</v>
      </c>
      <c r="K427" s="367"/>
    </row>
    <row r="428" spans="1:11" ht="12.75">
      <c r="A428" s="221">
        <v>416</v>
      </c>
      <c r="B428" s="344" t="s">
        <v>186</v>
      </c>
      <c r="C428" s="315" t="s">
        <v>57</v>
      </c>
      <c r="D428" s="316" t="s">
        <v>148</v>
      </c>
      <c r="E428" s="316" t="s">
        <v>148</v>
      </c>
      <c r="F428" s="325" t="s">
        <v>782</v>
      </c>
      <c r="G428" s="325" t="s">
        <v>187</v>
      </c>
      <c r="H428" s="222">
        <v>10</v>
      </c>
      <c r="I428" s="222">
        <v>10</v>
      </c>
      <c r="J428" s="225">
        <v>10</v>
      </c>
      <c r="K428" s="367"/>
    </row>
    <row r="429" spans="1:11" ht="63.75">
      <c r="A429" s="221">
        <v>417</v>
      </c>
      <c r="B429" s="314" t="s">
        <v>318</v>
      </c>
      <c r="C429" s="315" t="s">
        <v>57</v>
      </c>
      <c r="D429" s="325" t="s">
        <v>148</v>
      </c>
      <c r="E429" s="316" t="s">
        <v>148</v>
      </c>
      <c r="F429" s="325" t="s">
        <v>322</v>
      </c>
      <c r="G429" s="325"/>
      <c r="H429" s="222">
        <f>H430</f>
        <v>1010.2199400000001</v>
      </c>
      <c r="I429" s="223">
        <f>I430</f>
        <v>0</v>
      </c>
      <c r="J429" s="224">
        <f>J430</f>
        <v>0</v>
      </c>
      <c r="K429" s="367"/>
    </row>
    <row r="430" spans="1:11" ht="51">
      <c r="A430" s="221">
        <v>418</v>
      </c>
      <c r="B430" s="346" t="s">
        <v>517</v>
      </c>
      <c r="C430" s="315" t="s">
        <v>57</v>
      </c>
      <c r="D430" s="325" t="s">
        <v>148</v>
      </c>
      <c r="E430" s="316" t="s">
        <v>148</v>
      </c>
      <c r="F430" s="325" t="s">
        <v>518</v>
      </c>
      <c r="G430" s="325"/>
      <c r="H430" s="222">
        <f>H431+H436+H441+H446+H451+H461+H456</f>
        <v>1010.2199400000001</v>
      </c>
      <c r="I430" s="222">
        <f>I431+I436+I441+I446+I451+I461+I456</f>
        <v>0</v>
      </c>
      <c r="J430" s="225">
        <f>J431+J436+J441+J446+J451+J461+J456</f>
        <v>0</v>
      </c>
      <c r="K430" s="367"/>
    </row>
    <row r="431" spans="1:11" ht="51">
      <c r="A431" s="221">
        <v>419</v>
      </c>
      <c r="B431" s="314" t="s">
        <v>643</v>
      </c>
      <c r="C431" s="315" t="s">
        <v>57</v>
      </c>
      <c r="D431" s="316" t="s">
        <v>148</v>
      </c>
      <c r="E431" s="316" t="s">
        <v>148</v>
      </c>
      <c r="F431" s="325" t="s">
        <v>519</v>
      </c>
      <c r="G431" s="325"/>
      <c r="H431" s="235">
        <f>H432+H434</f>
        <v>82.03349999999999</v>
      </c>
      <c r="I431" s="235">
        <f>I432+I434</f>
        <v>0</v>
      </c>
      <c r="J431" s="236">
        <f>J432+J434</f>
        <v>0</v>
      </c>
      <c r="K431" s="367"/>
    </row>
    <row r="432" spans="1:11" ht="51">
      <c r="A432" s="221">
        <v>420</v>
      </c>
      <c r="B432" s="317" t="s">
        <v>180</v>
      </c>
      <c r="C432" s="315" t="s">
        <v>57</v>
      </c>
      <c r="D432" s="316" t="s">
        <v>148</v>
      </c>
      <c r="E432" s="316" t="s">
        <v>148</v>
      </c>
      <c r="F432" s="325" t="s">
        <v>519</v>
      </c>
      <c r="G432" s="316" t="s">
        <v>170</v>
      </c>
      <c r="H432" s="222">
        <f>H433</f>
        <v>76.4112</v>
      </c>
      <c r="I432" s="223">
        <f>I433</f>
        <v>0</v>
      </c>
      <c r="J432" s="224">
        <f>J433</f>
        <v>0</v>
      </c>
      <c r="K432" s="367"/>
    </row>
    <row r="433" spans="1:11" ht="25.5">
      <c r="A433" s="221">
        <v>421</v>
      </c>
      <c r="B433" s="314" t="s">
        <v>202</v>
      </c>
      <c r="C433" s="315" t="s">
        <v>57</v>
      </c>
      <c r="D433" s="316" t="s">
        <v>148</v>
      </c>
      <c r="E433" s="316" t="s">
        <v>148</v>
      </c>
      <c r="F433" s="325" t="s">
        <v>519</v>
      </c>
      <c r="G433" s="316" t="s">
        <v>122</v>
      </c>
      <c r="H433" s="222">
        <v>76.4112</v>
      </c>
      <c r="I433" s="222">
        <v>0</v>
      </c>
      <c r="J433" s="225">
        <v>0</v>
      </c>
      <c r="K433" s="367"/>
    </row>
    <row r="434" spans="1:11" ht="25.5">
      <c r="A434" s="221">
        <v>422</v>
      </c>
      <c r="B434" s="317" t="s">
        <v>510</v>
      </c>
      <c r="C434" s="315" t="s">
        <v>57</v>
      </c>
      <c r="D434" s="316" t="s">
        <v>148</v>
      </c>
      <c r="E434" s="316" t="s">
        <v>148</v>
      </c>
      <c r="F434" s="325" t="s">
        <v>519</v>
      </c>
      <c r="G434" s="325" t="s">
        <v>182</v>
      </c>
      <c r="H434" s="222">
        <f>H435</f>
        <v>5.6223</v>
      </c>
      <c r="I434" s="222">
        <f>I435</f>
        <v>0</v>
      </c>
      <c r="J434" s="225">
        <f>J435</f>
        <v>0</v>
      </c>
      <c r="K434" s="367"/>
    </row>
    <row r="435" spans="1:11" ht="25.5">
      <c r="A435" s="221">
        <v>423</v>
      </c>
      <c r="B435" s="314" t="s">
        <v>223</v>
      </c>
      <c r="C435" s="315" t="s">
        <v>57</v>
      </c>
      <c r="D435" s="316" t="s">
        <v>148</v>
      </c>
      <c r="E435" s="316" t="s">
        <v>148</v>
      </c>
      <c r="F435" s="325" t="s">
        <v>519</v>
      </c>
      <c r="G435" s="325" t="s">
        <v>183</v>
      </c>
      <c r="H435" s="222">
        <v>5.6223</v>
      </c>
      <c r="I435" s="222">
        <v>0</v>
      </c>
      <c r="J435" s="225">
        <v>0</v>
      </c>
      <c r="K435" s="367"/>
    </row>
    <row r="436" spans="1:11" ht="51">
      <c r="A436" s="221">
        <v>424</v>
      </c>
      <c r="B436" s="314" t="s">
        <v>644</v>
      </c>
      <c r="C436" s="315" t="s">
        <v>57</v>
      </c>
      <c r="D436" s="316" t="s">
        <v>148</v>
      </c>
      <c r="E436" s="316" t="s">
        <v>148</v>
      </c>
      <c r="F436" s="325" t="s">
        <v>645</v>
      </c>
      <c r="G436" s="325"/>
      <c r="H436" s="235">
        <f>H437+H439</f>
        <v>100.16449999999999</v>
      </c>
      <c r="I436" s="235">
        <f>I437+I439</f>
        <v>0</v>
      </c>
      <c r="J436" s="236">
        <f>J437+J439</f>
        <v>0</v>
      </c>
      <c r="K436" s="367"/>
    </row>
    <row r="437" spans="1:11" ht="51">
      <c r="A437" s="221">
        <v>425</v>
      </c>
      <c r="B437" s="317" t="s">
        <v>180</v>
      </c>
      <c r="C437" s="315" t="s">
        <v>57</v>
      </c>
      <c r="D437" s="316" t="s">
        <v>148</v>
      </c>
      <c r="E437" s="316" t="s">
        <v>148</v>
      </c>
      <c r="F437" s="325" t="s">
        <v>645</v>
      </c>
      <c r="G437" s="316" t="s">
        <v>170</v>
      </c>
      <c r="H437" s="222">
        <f>H438</f>
        <v>93.2969</v>
      </c>
      <c r="I437" s="223">
        <f>I438</f>
        <v>0</v>
      </c>
      <c r="J437" s="224">
        <f>J438</f>
        <v>0</v>
      </c>
      <c r="K437" s="367"/>
    </row>
    <row r="438" spans="1:11" ht="25.5">
      <c r="A438" s="221">
        <v>426</v>
      </c>
      <c r="B438" s="314" t="s">
        <v>202</v>
      </c>
      <c r="C438" s="315" t="s">
        <v>57</v>
      </c>
      <c r="D438" s="316" t="s">
        <v>148</v>
      </c>
      <c r="E438" s="316" t="s">
        <v>148</v>
      </c>
      <c r="F438" s="325" t="s">
        <v>645</v>
      </c>
      <c r="G438" s="316" t="s">
        <v>122</v>
      </c>
      <c r="H438" s="222">
        <v>93.2969</v>
      </c>
      <c r="I438" s="222">
        <v>0</v>
      </c>
      <c r="J438" s="225">
        <v>0</v>
      </c>
      <c r="K438" s="367"/>
    </row>
    <row r="439" spans="1:11" ht="25.5">
      <c r="A439" s="221">
        <v>427</v>
      </c>
      <c r="B439" s="317" t="s">
        <v>510</v>
      </c>
      <c r="C439" s="315" t="s">
        <v>57</v>
      </c>
      <c r="D439" s="316" t="s">
        <v>148</v>
      </c>
      <c r="E439" s="316" t="s">
        <v>148</v>
      </c>
      <c r="F439" s="325" t="s">
        <v>645</v>
      </c>
      <c r="G439" s="325" t="s">
        <v>182</v>
      </c>
      <c r="H439" s="222">
        <f>H440</f>
        <v>6.8676</v>
      </c>
      <c r="I439" s="222">
        <f>I440</f>
        <v>0</v>
      </c>
      <c r="J439" s="225">
        <f>J440</f>
        <v>0</v>
      </c>
      <c r="K439" s="367"/>
    </row>
    <row r="440" spans="1:11" ht="25.5">
      <c r="A440" s="221">
        <v>428</v>
      </c>
      <c r="B440" s="314" t="s">
        <v>223</v>
      </c>
      <c r="C440" s="315" t="s">
        <v>57</v>
      </c>
      <c r="D440" s="316" t="s">
        <v>148</v>
      </c>
      <c r="E440" s="316" t="s">
        <v>148</v>
      </c>
      <c r="F440" s="325" t="s">
        <v>645</v>
      </c>
      <c r="G440" s="325" t="s">
        <v>183</v>
      </c>
      <c r="H440" s="222">
        <v>6.8676</v>
      </c>
      <c r="I440" s="222">
        <v>0</v>
      </c>
      <c r="J440" s="225">
        <v>0</v>
      </c>
      <c r="K440" s="367"/>
    </row>
    <row r="441" spans="1:11" ht="51">
      <c r="A441" s="221">
        <v>429</v>
      </c>
      <c r="B441" s="314" t="s">
        <v>520</v>
      </c>
      <c r="C441" s="315" t="s">
        <v>57</v>
      </c>
      <c r="D441" s="316" t="s">
        <v>148</v>
      </c>
      <c r="E441" s="316" t="s">
        <v>148</v>
      </c>
      <c r="F441" s="325" t="s">
        <v>521</v>
      </c>
      <c r="G441" s="325"/>
      <c r="H441" s="235">
        <f>H442+H444</f>
        <v>50.079899999999995</v>
      </c>
      <c r="I441" s="235">
        <f>I442+I444</f>
        <v>0</v>
      </c>
      <c r="J441" s="236">
        <f>J442+J444</f>
        <v>0</v>
      </c>
      <c r="K441" s="367"/>
    </row>
    <row r="442" spans="1:11" ht="51">
      <c r="A442" s="221">
        <v>430</v>
      </c>
      <c r="B442" s="317" t="s">
        <v>180</v>
      </c>
      <c r="C442" s="315" t="s">
        <v>57</v>
      </c>
      <c r="D442" s="316" t="s">
        <v>148</v>
      </c>
      <c r="E442" s="316" t="s">
        <v>148</v>
      </c>
      <c r="F442" s="325" t="s">
        <v>521</v>
      </c>
      <c r="G442" s="316" t="s">
        <v>170</v>
      </c>
      <c r="H442" s="222">
        <f>H443</f>
        <v>46.6461</v>
      </c>
      <c r="I442" s="223">
        <f>I443</f>
        <v>0</v>
      </c>
      <c r="J442" s="224">
        <f>J443</f>
        <v>0</v>
      </c>
      <c r="K442" s="367"/>
    </row>
    <row r="443" spans="1:11" ht="25.5">
      <c r="A443" s="221">
        <v>431</v>
      </c>
      <c r="B443" s="314" t="s">
        <v>202</v>
      </c>
      <c r="C443" s="315" t="s">
        <v>57</v>
      </c>
      <c r="D443" s="316" t="s">
        <v>148</v>
      </c>
      <c r="E443" s="316" t="s">
        <v>148</v>
      </c>
      <c r="F443" s="325" t="s">
        <v>521</v>
      </c>
      <c r="G443" s="316" t="s">
        <v>122</v>
      </c>
      <c r="H443" s="222">
        <v>46.6461</v>
      </c>
      <c r="I443" s="222">
        <v>0</v>
      </c>
      <c r="J443" s="225">
        <v>0</v>
      </c>
      <c r="K443" s="367"/>
    </row>
    <row r="444" spans="1:11" ht="25.5">
      <c r="A444" s="221">
        <v>432</v>
      </c>
      <c r="B444" s="317" t="s">
        <v>510</v>
      </c>
      <c r="C444" s="315" t="s">
        <v>57</v>
      </c>
      <c r="D444" s="316" t="s">
        <v>148</v>
      </c>
      <c r="E444" s="316" t="s">
        <v>148</v>
      </c>
      <c r="F444" s="325" t="s">
        <v>521</v>
      </c>
      <c r="G444" s="325" t="s">
        <v>182</v>
      </c>
      <c r="H444" s="222">
        <f>H445</f>
        <v>3.4338</v>
      </c>
      <c r="I444" s="222">
        <f>I445</f>
        <v>0</v>
      </c>
      <c r="J444" s="225">
        <f>J445</f>
        <v>0</v>
      </c>
      <c r="K444" s="367"/>
    </row>
    <row r="445" spans="1:11" ht="25.5">
      <c r="A445" s="221">
        <v>433</v>
      </c>
      <c r="B445" s="314" t="s">
        <v>223</v>
      </c>
      <c r="C445" s="315" t="s">
        <v>57</v>
      </c>
      <c r="D445" s="316" t="s">
        <v>148</v>
      </c>
      <c r="E445" s="316" t="s">
        <v>148</v>
      </c>
      <c r="F445" s="325" t="s">
        <v>521</v>
      </c>
      <c r="G445" s="325" t="s">
        <v>183</v>
      </c>
      <c r="H445" s="222">
        <v>3.4338</v>
      </c>
      <c r="I445" s="222">
        <v>0</v>
      </c>
      <c r="J445" s="225">
        <v>0</v>
      </c>
      <c r="K445" s="367"/>
    </row>
    <row r="446" spans="1:11" ht="51">
      <c r="A446" s="221">
        <v>434</v>
      </c>
      <c r="B446" s="314" t="s">
        <v>646</v>
      </c>
      <c r="C446" s="315" t="s">
        <v>57</v>
      </c>
      <c r="D446" s="316" t="s">
        <v>148</v>
      </c>
      <c r="E446" s="316" t="s">
        <v>148</v>
      </c>
      <c r="F446" s="325" t="s">
        <v>523</v>
      </c>
      <c r="G446" s="325"/>
      <c r="H446" s="235">
        <f>H447+H449</f>
        <v>82.03349999999999</v>
      </c>
      <c r="I446" s="235">
        <f>I447+I449</f>
        <v>0</v>
      </c>
      <c r="J446" s="236">
        <f>J447+J449</f>
        <v>0</v>
      </c>
      <c r="K446" s="367"/>
    </row>
    <row r="447" spans="1:11" ht="51">
      <c r="A447" s="221">
        <v>435</v>
      </c>
      <c r="B447" s="317" t="s">
        <v>180</v>
      </c>
      <c r="C447" s="315" t="s">
        <v>57</v>
      </c>
      <c r="D447" s="316" t="s">
        <v>148</v>
      </c>
      <c r="E447" s="316" t="s">
        <v>148</v>
      </c>
      <c r="F447" s="325" t="s">
        <v>523</v>
      </c>
      <c r="G447" s="316" t="s">
        <v>170</v>
      </c>
      <c r="H447" s="222">
        <f>H448</f>
        <v>76.4112</v>
      </c>
      <c r="I447" s="223">
        <f>I448</f>
        <v>0</v>
      </c>
      <c r="J447" s="224">
        <f>J448</f>
        <v>0</v>
      </c>
      <c r="K447" s="367"/>
    </row>
    <row r="448" spans="1:11" ht="25.5">
      <c r="A448" s="221">
        <v>436</v>
      </c>
      <c r="B448" s="314" t="s">
        <v>202</v>
      </c>
      <c r="C448" s="315" t="s">
        <v>57</v>
      </c>
      <c r="D448" s="316" t="s">
        <v>148</v>
      </c>
      <c r="E448" s="316" t="s">
        <v>148</v>
      </c>
      <c r="F448" s="325" t="s">
        <v>523</v>
      </c>
      <c r="G448" s="316" t="s">
        <v>122</v>
      </c>
      <c r="H448" s="222">
        <v>76.4112</v>
      </c>
      <c r="I448" s="222">
        <v>0</v>
      </c>
      <c r="J448" s="225">
        <v>0</v>
      </c>
      <c r="K448" s="367"/>
    </row>
    <row r="449" spans="1:11" ht="25.5">
      <c r="A449" s="221">
        <v>437</v>
      </c>
      <c r="B449" s="317" t="s">
        <v>510</v>
      </c>
      <c r="C449" s="315" t="s">
        <v>57</v>
      </c>
      <c r="D449" s="316" t="s">
        <v>148</v>
      </c>
      <c r="E449" s="316" t="s">
        <v>148</v>
      </c>
      <c r="F449" s="325" t="s">
        <v>523</v>
      </c>
      <c r="G449" s="325" t="s">
        <v>182</v>
      </c>
      <c r="H449" s="222">
        <f>H450</f>
        <v>5.6223</v>
      </c>
      <c r="I449" s="222">
        <f>I450</f>
        <v>0</v>
      </c>
      <c r="J449" s="225">
        <f>J450</f>
        <v>0</v>
      </c>
      <c r="K449" s="367"/>
    </row>
    <row r="450" spans="1:11" ht="25.5">
      <c r="A450" s="221">
        <v>438</v>
      </c>
      <c r="B450" s="314" t="s">
        <v>223</v>
      </c>
      <c r="C450" s="315" t="s">
        <v>57</v>
      </c>
      <c r="D450" s="316" t="s">
        <v>148</v>
      </c>
      <c r="E450" s="316" t="s">
        <v>148</v>
      </c>
      <c r="F450" s="325" t="s">
        <v>523</v>
      </c>
      <c r="G450" s="325" t="s">
        <v>183</v>
      </c>
      <c r="H450" s="222">
        <v>5.6223</v>
      </c>
      <c r="I450" s="222">
        <v>0</v>
      </c>
      <c r="J450" s="225">
        <v>0</v>
      </c>
      <c r="K450" s="367"/>
    </row>
    <row r="451" spans="1:11" ht="51">
      <c r="A451" s="221">
        <v>439</v>
      </c>
      <c r="B451" s="314" t="s">
        <v>647</v>
      </c>
      <c r="C451" s="315" t="s">
        <v>57</v>
      </c>
      <c r="D451" s="316" t="s">
        <v>148</v>
      </c>
      <c r="E451" s="316" t="s">
        <v>148</v>
      </c>
      <c r="F451" s="325" t="s">
        <v>525</v>
      </c>
      <c r="G451" s="325"/>
      <c r="H451" s="235">
        <f>H452+H454</f>
        <v>50.079899999999995</v>
      </c>
      <c r="I451" s="235">
        <f>I452+I454</f>
        <v>0</v>
      </c>
      <c r="J451" s="236">
        <f>J452+J454</f>
        <v>0</v>
      </c>
      <c r="K451" s="367"/>
    </row>
    <row r="452" spans="1:11" ht="27.75" customHeight="1">
      <c r="A452" s="221">
        <v>440</v>
      </c>
      <c r="B452" s="317" t="s">
        <v>180</v>
      </c>
      <c r="C452" s="315" t="s">
        <v>57</v>
      </c>
      <c r="D452" s="316" t="s">
        <v>148</v>
      </c>
      <c r="E452" s="316" t="s">
        <v>148</v>
      </c>
      <c r="F452" s="325" t="s">
        <v>525</v>
      </c>
      <c r="G452" s="316" t="s">
        <v>170</v>
      </c>
      <c r="H452" s="222">
        <f>H453</f>
        <v>46.6461</v>
      </c>
      <c r="I452" s="223">
        <f>I453</f>
        <v>0</v>
      </c>
      <c r="J452" s="224">
        <f>J453</f>
        <v>0</v>
      </c>
      <c r="K452" s="367"/>
    </row>
    <row r="453" spans="1:11" ht="25.5">
      <c r="A453" s="221">
        <v>441</v>
      </c>
      <c r="B453" s="314" t="s">
        <v>202</v>
      </c>
      <c r="C453" s="315" t="s">
        <v>57</v>
      </c>
      <c r="D453" s="316" t="s">
        <v>148</v>
      </c>
      <c r="E453" s="316" t="s">
        <v>148</v>
      </c>
      <c r="F453" s="325" t="s">
        <v>525</v>
      </c>
      <c r="G453" s="316" t="s">
        <v>122</v>
      </c>
      <c r="H453" s="222">
        <v>46.6461</v>
      </c>
      <c r="I453" s="222">
        <v>0</v>
      </c>
      <c r="J453" s="225">
        <v>0</v>
      </c>
      <c r="K453" s="367"/>
    </row>
    <row r="454" spans="1:11" ht="25.5">
      <c r="A454" s="221">
        <v>442</v>
      </c>
      <c r="B454" s="317" t="s">
        <v>510</v>
      </c>
      <c r="C454" s="315" t="s">
        <v>57</v>
      </c>
      <c r="D454" s="316" t="s">
        <v>148</v>
      </c>
      <c r="E454" s="316" t="s">
        <v>148</v>
      </c>
      <c r="F454" s="325" t="s">
        <v>525</v>
      </c>
      <c r="G454" s="325" t="s">
        <v>182</v>
      </c>
      <c r="H454" s="222">
        <f>H455</f>
        <v>3.4338</v>
      </c>
      <c r="I454" s="222">
        <f>I455</f>
        <v>0</v>
      </c>
      <c r="J454" s="225">
        <f>J455</f>
        <v>0</v>
      </c>
      <c r="K454" s="367"/>
    </row>
    <row r="455" spans="1:11" ht="25.5">
      <c r="A455" s="221">
        <v>443</v>
      </c>
      <c r="B455" s="314" t="s">
        <v>223</v>
      </c>
      <c r="C455" s="315" t="s">
        <v>57</v>
      </c>
      <c r="D455" s="316" t="s">
        <v>148</v>
      </c>
      <c r="E455" s="316" t="s">
        <v>148</v>
      </c>
      <c r="F455" s="325" t="s">
        <v>525</v>
      </c>
      <c r="G455" s="325" t="s">
        <v>183</v>
      </c>
      <c r="H455" s="222">
        <v>3.4338</v>
      </c>
      <c r="I455" s="222">
        <v>0</v>
      </c>
      <c r="J455" s="225">
        <v>0</v>
      </c>
      <c r="K455" s="367"/>
    </row>
    <row r="456" spans="1:11" ht="63.75">
      <c r="A456" s="221">
        <v>444</v>
      </c>
      <c r="B456" s="314" t="s">
        <v>988</v>
      </c>
      <c r="C456" s="315" t="s">
        <v>57</v>
      </c>
      <c r="D456" s="316" t="s">
        <v>148</v>
      </c>
      <c r="E456" s="316" t="s">
        <v>148</v>
      </c>
      <c r="F456" s="325" t="s">
        <v>989</v>
      </c>
      <c r="G456" s="325"/>
      <c r="H456" s="235">
        <f>H457+H459</f>
        <v>545.6641400000001</v>
      </c>
      <c r="I456" s="235">
        <f>I457+I459</f>
        <v>0</v>
      </c>
      <c r="J456" s="236">
        <f>J457+J459</f>
        <v>0</v>
      </c>
      <c r="K456" s="367"/>
    </row>
    <row r="457" spans="1:11" ht="51">
      <c r="A457" s="221">
        <v>445</v>
      </c>
      <c r="B457" s="317" t="s">
        <v>180</v>
      </c>
      <c r="C457" s="315" t="s">
        <v>57</v>
      </c>
      <c r="D457" s="316" t="s">
        <v>148</v>
      </c>
      <c r="E457" s="316" t="s">
        <v>148</v>
      </c>
      <c r="F457" s="325" t="s">
        <v>989</v>
      </c>
      <c r="G457" s="316" t="s">
        <v>170</v>
      </c>
      <c r="H457" s="222">
        <f>H458</f>
        <v>523.39065</v>
      </c>
      <c r="I457" s="223">
        <f>I458</f>
        <v>0</v>
      </c>
      <c r="J457" s="224">
        <f>J458</f>
        <v>0</v>
      </c>
      <c r="K457" s="367"/>
    </row>
    <row r="458" spans="1:11" ht="25.5">
      <c r="A458" s="221">
        <v>446</v>
      </c>
      <c r="B458" s="314" t="s">
        <v>202</v>
      </c>
      <c r="C458" s="315" t="s">
        <v>57</v>
      </c>
      <c r="D458" s="316" t="s">
        <v>148</v>
      </c>
      <c r="E458" s="316" t="s">
        <v>148</v>
      </c>
      <c r="F458" s="325" t="s">
        <v>989</v>
      </c>
      <c r="G458" s="316" t="s">
        <v>122</v>
      </c>
      <c r="H458" s="222">
        <v>523.39065</v>
      </c>
      <c r="I458" s="223">
        <v>0</v>
      </c>
      <c r="J458" s="224">
        <v>0</v>
      </c>
      <c r="K458" s="367"/>
    </row>
    <row r="459" spans="1:11" ht="25.5">
      <c r="A459" s="221">
        <v>447</v>
      </c>
      <c r="B459" s="317" t="s">
        <v>510</v>
      </c>
      <c r="C459" s="315" t="s">
        <v>57</v>
      </c>
      <c r="D459" s="316" t="s">
        <v>148</v>
      </c>
      <c r="E459" s="316" t="s">
        <v>148</v>
      </c>
      <c r="F459" s="325" t="s">
        <v>989</v>
      </c>
      <c r="G459" s="325" t="s">
        <v>182</v>
      </c>
      <c r="H459" s="222">
        <f>H460</f>
        <v>22.27349</v>
      </c>
      <c r="I459" s="222">
        <f>I460</f>
        <v>0</v>
      </c>
      <c r="J459" s="225">
        <f>J460</f>
        <v>0</v>
      </c>
      <c r="K459" s="367"/>
    </row>
    <row r="460" spans="1:11" ht="25.5">
      <c r="A460" s="221">
        <v>448</v>
      </c>
      <c r="B460" s="314" t="s">
        <v>223</v>
      </c>
      <c r="C460" s="315" t="s">
        <v>57</v>
      </c>
      <c r="D460" s="316" t="s">
        <v>148</v>
      </c>
      <c r="E460" s="316" t="s">
        <v>148</v>
      </c>
      <c r="F460" s="325" t="s">
        <v>989</v>
      </c>
      <c r="G460" s="325" t="s">
        <v>183</v>
      </c>
      <c r="H460" s="222">
        <v>22.27349</v>
      </c>
      <c r="I460" s="222">
        <v>0</v>
      </c>
      <c r="J460" s="225">
        <v>0</v>
      </c>
      <c r="K460" s="367"/>
    </row>
    <row r="461" spans="1:11" ht="51">
      <c r="A461" s="221">
        <v>449</v>
      </c>
      <c r="B461" s="314" t="s">
        <v>715</v>
      </c>
      <c r="C461" s="315" t="s">
        <v>57</v>
      </c>
      <c r="D461" s="316" t="s">
        <v>148</v>
      </c>
      <c r="E461" s="316" t="s">
        <v>148</v>
      </c>
      <c r="F461" s="325" t="s">
        <v>606</v>
      </c>
      <c r="G461" s="325"/>
      <c r="H461" s="235">
        <f>H462+H464</f>
        <v>100.1645</v>
      </c>
      <c r="I461" s="235">
        <f>I462+I464</f>
        <v>0</v>
      </c>
      <c r="J461" s="236">
        <f>J462+J464</f>
        <v>0</v>
      </c>
      <c r="K461" s="367"/>
    </row>
    <row r="462" spans="1:11" ht="56.25" customHeight="1">
      <c r="A462" s="221">
        <v>450</v>
      </c>
      <c r="B462" s="317" t="s">
        <v>180</v>
      </c>
      <c r="C462" s="315" t="s">
        <v>57</v>
      </c>
      <c r="D462" s="316" t="s">
        <v>148</v>
      </c>
      <c r="E462" s="316" t="s">
        <v>148</v>
      </c>
      <c r="F462" s="325" t="s">
        <v>606</v>
      </c>
      <c r="G462" s="316" t="s">
        <v>170</v>
      </c>
      <c r="H462" s="222">
        <f>H463</f>
        <v>93.29687</v>
      </c>
      <c r="I462" s="223">
        <f>I463</f>
        <v>0</v>
      </c>
      <c r="J462" s="224">
        <f>J463</f>
        <v>0</v>
      </c>
      <c r="K462" s="367"/>
    </row>
    <row r="463" spans="1:11" ht="25.5">
      <c r="A463" s="221">
        <v>451</v>
      </c>
      <c r="B463" s="314" t="s">
        <v>202</v>
      </c>
      <c r="C463" s="315" t="s">
        <v>57</v>
      </c>
      <c r="D463" s="316" t="s">
        <v>148</v>
      </c>
      <c r="E463" s="316" t="s">
        <v>148</v>
      </c>
      <c r="F463" s="325" t="s">
        <v>606</v>
      </c>
      <c r="G463" s="316" t="s">
        <v>122</v>
      </c>
      <c r="H463" s="222">
        <v>93.29687</v>
      </c>
      <c r="I463" s="222">
        <v>0</v>
      </c>
      <c r="J463" s="225">
        <v>0</v>
      </c>
      <c r="K463" s="367"/>
    </row>
    <row r="464" spans="1:11" ht="25.5">
      <c r="A464" s="221">
        <v>452</v>
      </c>
      <c r="B464" s="317" t="s">
        <v>510</v>
      </c>
      <c r="C464" s="315" t="s">
        <v>57</v>
      </c>
      <c r="D464" s="316" t="s">
        <v>148</v>
      </c>
      <c r="E464" s="316" t="s">
        <v>148</v>
      </c>
      <c r="F464" s="325" t="s">
        <v>606</v>
      </c>
      <c r="G464" s="325" t="s">
        <v>182</v>
      </c>
      <c r="H464" s="222">
        <f>H465</f>
        <v>6.86763</v>
      </c>
      <c r="I464" s="222">
        <f>I465</f>
        <v>0</v>
      </c>
      <c r="J464" s="225">
        <f>J465</f>
        <v>0</v>
      </c>
      <c r="K464" s="367"/>
    </row>
    <row r="465" spans="1:11" ht="25.5">
      <c r="A465" s="221">
        <v>453</v>
      </c>
      <c r="B465" s="314" t="s">
        <v>223</v>
      </c>
      <c r="C465" s="315" t="s">
        <v>57</v>
      </c>
      <c r="D465" s="316" t="s">
        <v>148</v>
      </c>
      <c r="E465" s="316" t="s">
        <v>148</v>
      </c>
      <c r="F465" s="325" t="s">
        <v>606</v>
      </c>
      <c r="G465" s="325" t="s">
        <v>183</v>
      </c>
      <c r="H465" s="222">
        <v>6.86763</v>
      </c>
      <c r="I465" s="222">
        <v>0</v>
      </c>
      <c r="J465" s="225">
        <v>0</v>
      </c>
      <c r="K465" s="367"/>
    </row>
    <row r="466" spans="1:11" ht="12.75">
      <c r="A466" s="221">
        <v>454</v>
      </c>
      <c r="B466" s="314" t="s">
        <v>603</v>
      </c>
      <c r="C466" s="315" t="s">
        <v>57</v>
      </c>
      <c r="D466" s="316" t="s">
        <v>101</v>
      </c>
      <c r="E466" s="316" t="s">
        <v>8</v>
      </c>
      <c r="F466" s="325"/>
      <c r="G466" s="325"/>
      <c r="H466" s="222">
        <f>H467+H475</f>
        <v>955.2</v>
      </c>
      <c r="I466" s="222">
        <f>I467+I475</f>
        <v>2288.4</v>
      </c>
      <c r="J466" s="225">
        <f>J467+J475</f>
        <v>2288.4</v>
      </c>
      <c r="K466" s="367"/>
    </row>
    <row r="467" spans="1:11" ht="25.5">
      <c r="A467" s="221">
        <v>455</v>
      </c>
      <c r="B467" s="314" t="s">
        <v>604</v>
      </c>
      <c r="C467" s="315" t="s">
        <v>57</v>
      </c>
      <c r="D467" s="316" t="s">
        <v>101</v>
      </c>
      <c r="E467" s="316" t="s">
        <v>103</v>
      </c>
      <c r="F467" s="325"/>
      <c r="G467" s="325"/>
      <c r="H467" s="222">
        <f>H468</f>
        <v>955.2</v>
      </c>
      <c r="I467" s="222">
        <f>I468</f>
        <v>900.4</v>
      </c>
      <c r="J467" s="225">
        <f>J468</f>
        <v>900.4</v>
      </c>
      <c r="K467" s="367"/>
    </row>
    <row r="468" spans="1:11" ht="25.5">
      <c r="A468" s="221">
        <v>456</v>
      </c>
      <c r="B468" s="314" t="s">
        <v>243</v>
      </c>
      <c r="C468" s="315" t="s">
        <v>57</v>
      </c>
      <c r="D468" s="316" t="s">
        <v>101</v>
      </c>
      <c r="E468" s="316" t="s">
        <v>103</v>
      </c>
      <c r="F468" s="325" t="s">
        <v>332</v>
      </c>
      <c r="G468" s="325"/>
      <c r="H468" s="222">
        <f aca="true" t="shared" si="38" ref="H468:J469">H469</f>
        <v>955.2</v>
      </c>
      <c r="I468" s="222">
        <f t="shared" si="38"/>
        <v>900.4</v>
      </c>
      <c r="J468" s="225">
        <f t="shared" si="38"/>
        <v>900.4</v>
      </c>
      <c r="K468" s="367"/>
    </row>
    <row r="469" spans="1:11" ht="12.75">
      <c r="A469" s="221">
        <v>457</v>
      </c>
      <c r="B469" s="314" t="s">
        <v>605</v>
      </c>
      <c r="C469" s="315" t="s">
        <v>57</v>
      </c>
      <c r="D469" s="316" t="s">
        <v>101</v>
      </c>
      <c r="E469" s="316" t="s">
        <v>103</v>
      </c>
      <c r="F469" s="325" t="s">
        <v>333</v>
      </c>
      <c r="G469" s="325"/>
      <c r="H469" s="222">
        <f t="shared" si="38"/>
        <v>955.2</v>
      </c>
      <c r="I469" s="222">
        <f t="shared" si="38"/>
        <v>900.4</v>
      </c>
      <c r="J469" s="225">
        <f t="shared" si="38"/>
        <v>900.4</v>
      </c>
      <c r="K469" s="367"/>
    </row>
    <row r="470" spans="1:11" ht="102">
      <c r="A470" s="221">
        <v>458</v>
      </c>
      <c r="B470" s="314" t="s">
        <v>800</v>
      </c>
      <c r="C470" s="315" t="s">
        <v>57</v>
      </c>
      <c r="D470" s="316" t="s">
        <v>101</v>
      </c>
      <c r="E470" s="316" t="s">
        <v>103</v>
      </c>
      <c r="F470" s="325" t="s">
        <v>334</v>
      </c>
      <c r="G470" s="325"/>
      <c r="H470" s="222">
        <f>H471+H473</f>
        <v>955.2</v>
      </c>
      <c r="I470" s="223">
        <f>I471+I473</f>
        <v>900.4</v>
      </c>
      <c r="J470" s="224">
        <f>J471+J473</f>
        <v>900.4</v>
      </c>
      <c r="K470" s="367"/>
    </row>
    <row r="471" spans="1:11" ht="51">
      <c r="A471" s="221">
        <v>459</v>
      </c>
      <c r="B471" s="317" t="s">
        <v>180</v>
      </c>
      <c r="C471" s="315" t="s">
        <v>57</v>
      </c>
      <c r="D471" s="316" t="s">
        <v>101</v>
      </c>
      <c r="E471" s="316" t="s">
        <v>103</v>
      </c>
      <c r="F471" s="325" t="s">
        <v>334</v>
      </c>
      <c r="G471" s="325" t="s">
        <v>170</v>
      </c>
      <c r="H471" s="222">
        <f>H472</f>
        <v>121.6</v>
      </c>
      <c r="I471" s="223">
        <f>I472</f>
        <v>111.8</v>
      </c>
      <c r="J471" s="224">
        <f>J472</f>
        <v>111.8</v>
      </c>
      <c r="K471" s="367"/>
    </row>
    <row r="472" spans="1:11" ht="12.75">
      <c r="A472" s="221">
        <v>460</v>
      </c>
      <c r="B472" s="314" t="s">
        <v>195</v>
      </c>
      <c r="C472" s="315" t="s">
        <v>57</v>
      </c>
      <c r="D472" s="316" t="s">
        <v>101</v>
      </c>
      <c r="E472" s="316" t="s">
        <v>103</v>
      </c>
      <c r="F472" s="325" t="s">
        <v>334</v>
      </c>
      <c r="G472" s="325" t="s">
        <v>140</v>
      </c>
      <c r="H472" s="222">
        <v>121.6</v>
      </c>
      <c r="I472" s="223">
        <v>111.8</v>
      </c>
      <c r="J472" s="224">
        <v>111.8</v>
      </c>
      <c r="K472" s="367"/>
    </row>
    <row r="473" spans="1:11" ht="25.5">
      <c r="A473" s="221">
        <v>461</v>
      </c>
      <c r="B473" s="317" t="s">
        <v>510</v>
      </c>
      <c r="C473" s="315" t="s">
        <v>57</v>
      </c>
      <c r="D473" s="316" t="s">
        <v>101</v>
      </c>
      <c r="E473" s="316" t="s">
        <v>103</v>
      </c>
      <c r="F473" s="325" t="s">
        <v>334</v>
      </c>
      <c r="G473" s="325" t="s">
        <v>182</v>
      </c>
      <c r="H473" s="222">
        <f>H474</f>
        <v>833.6</v>
      </c>
      <c r="I473" s="223">
        <f>I474</f>
        <v>788.6</v>
      </c>
      <c r="J473" s="224">
        <f>J474</f>
        <v>788.6</v>
      </c>
      <c r="K473" s="367"/>
    </row>
    <row r="474" spans="1:11" ht="25.5">
      <c r="A474" s="221">
        <v>462</v>
      </c>
      <c r="B474" s="314" t="s">
        <v>223</v>
      </c>
      <c r="C474" s="315" t="s">
        <v>57</v>
      </c>
      <c r="D474" s="316" t="s">
        <v>101</v>
      </c>
      <c r="E474" s="316" t="s">
        <v>103</v>
      </c>
      <c r="F474" s="325" t="s">
        <v>334</v>
      </c>
      <c r="G474" s="325" t="s">
        <v>183</v>
      </c>
      <c r="H474" s="222">
        <v>833.6</v>
      </c>
      <c r="I474" s="223">
        <v>788.6</v>
      </c>
      <c r="J474" s="224">
        <v>788.6</v>
      </c>
      <c r="K474" s="367"/>
    </row>
    <row r="475" spans="1:11" ht="12.75">
      <c r="A475" s="221">
        <v>463</v>
      </c>
      <c r="B475" s="314" t="s">
        <v>843</v>
      </c>
      <c r="C475" s="315" t="s">
        <v>57</v>
      </c>
      <c r="D475" s="316" t="s">
        <v>101</v>
      </c>
      <c r="E475" s="316" t="s">
        <v>148</v>
      </c>
      <c r="F475" s="325"/>
      <c r="G475" s="325"/>
      <c r="H475" s="222">
        <f aca="true" t="shared" si="39" ref="H475:J479">H476</f>
        <v>0</v>
      </c>
      <c r="I475" s="223">
        <f t="shared" si="39"/>
        <v>1388</v>
      </c>
      <c r="J475" s="224">
        <f t="shared" si="39"/>
        <v>1388</v>
      </c>
      <c r="K475" s="367"/>
    </row>
    <row r="476" spans="1:11" ht="38.25">
      <c r="A476" s="221">
        <v>464</v>
      </c>
      <c r="B476" s="314" t="s">
        <v>796</v>
      </c>
      <c r="C476" s="315" t="s">
        <v>57</v>
      </c>
      <c r="D476" s="316" t="s">
        <v>101</v>
      </c>
      <c r="E476" s="316" t="s">
        <v>148</v>
      </c>
      <c r="F476" s="325" t="s">
        <v>797</v>
      </c>
      <c r="G476" s="325"/>
      <c r="H476" s="222">
        <f t="shared" si="39"/>
        <v>0</v>
      </c>
      <c r="I476" s="223">
        <f t="shared" si="39"/>
        <v>1388</v>
      </c>
      <c r="J476" s="224">
        <f t="shared" si="39"/>
        <v>1388</v>
      </c>
      <c r="K476" s="367"/>
    </row>
    <row r="477" spans="1:11" ht="25.5">
      <c r="A477" s="221">
        <v>465</v>
      </c>
      <c r="B477" s="314" t="s">
        <v>794</v>
      </c>
      <c r="C477" s="315" t="s">
        <v>57</v>
      </c>
      <c r="D477" s="316" t="s">
        <v>101</v>
      </c>
      <c r="E477" s="316" t="s">
        <v>148</v>
      </c>
      <c r="F477" s="325" t="s">
        <v>798</v>
      </c>
      <c r="G477" s="325"/>
      <c r="H477" s="222">
        <f t="shared" si="39"/>
        <v>0</v>
      </c>
      <c r="I477" s="223">
        <f t="shared" si="39"/>
        <v>1388</v>
      </c>
      <c r="J477" s="224">
        <f t="shared" si="39"/>
        <v>1388</v>
      </c>
      <c r="K477" s="367"/>
    </row>
    <row r="478" spans="1:11" ht="63.75">
      <c r="A478" s="221">
        <v>466</v>
      </c>
      <c r="B478" s="314" t="s">
        <v>795</v>
      </c>
      <c r="C478" s="315" t="s">
        <v>57</v>
      </c>
      <c r="D478" s="316" t="s">
        <v>101</v>
      </c>
      <c r="E478" s="316" t="s">
        <v>148</v>
      </c>
      <c r="F478" s="325" t="s">
        <v>799</v>
      </c>
      <c r="G478" s="325"/>
      <c r="H478" s="222">
        <f t="shared" si="39"/>
        <v>0</v>
      </c>
      <c r="I478" s="223">
        <f t="shared" si="39"/>
        <v>1388</v>
      </c>
      <c r="J478" s="224">
        <f t="shared" si="39"/>
        <v>1388</v>
      </c>
      <c r="K478" s="367"/>
    </row>
    <row r="479" spans="1:11" ht="25.5">
      <c r="A479" s="221">
        <v>467</v>
      </c>
      <c r="B479" s="317" t="s">
        <v>510</v>
      </c>
      <c r="C479" s="315" t="s">
        <v>57</v>
      </c>
      <c r="D479" s="316" t="s">
        <v>101</v>
      </c>
      <c r="E479" s="316" t="s">
        <v>148</v>
      </c>
      <c r="F479" s="325" t="s">
        <v>799</v>
      </c>
      <c r="G479" s="325" t="s">
        <v>182</v>
      </c>
      <c r="H479" s="222">
        <f t="shared" si="39"/>
        <v>0</v>
      </c>
      <c r="I479" s="223">
        <f t="shared" si="39"/>
        <v>1388</v>
      </c>
      <c r="J479" s="224">
        <f t="shared" si="39"/>
        <v>1388</v>
      </c>
      <c r="K479" s="367"/>
    </row>
    <row r="480" spans="1:11" ht="25.5">
      <c r="A480" s="221">
        <v>468</v>
      </c>
      <c r="B480" s="314" t="s">
        <v>223</v>
      </c>
      <c r="C480" s="315" t="s">
        <v>57</v>
      </c>
      <c r="D480" s="316" t="s">
        <v>101</v>
      </c>
      <c r="E480" s="316" t="s">
        <v>148</v>
      </c>
      <c r="F480" s="325" t="s">
        <v>799</v>
      </c>
      <c r="G480" s="325" t="s">
        <v>183</v>
      </c>
      <c r="H480" s="222">
        <f>1388-1388</f>
        <v>0</v>
      </c>
      <c r="I480" s="223">
        <v>1388</v>
      </c>
      <c r="J480" s="224">
        <v>1388</v>
      </c>
      <c r="K480" s="367"/>
    </row>
    <row r="481" spans="1:11" ht="12.75">
      <c r="A481" s="221">
        <v>469</v>
      </c>
      <c r="B481" s="314" t="s">
        <v>51</v>
      </c>
      <c r="C481" s="315" t="s">
        <v>57</v>
      </c>
      <c r="D481" s="316" t="s">
        <v>107</v>
      </c>
      <c r="E481" s="316" t="s">
        <v>8</v>
      </c>
      <c r="F481" s="316"/>
      <c r="G481" s="316"/>
      <c r="H481" s="222">
        <f>H482+H488+H497</f>
        <v>31615.565000000002</v>
      </c>
      <c r="I481" s="223">
        <f>I482+I488+I497</f>
        <v>29761.255</v>
      </c>
      <c r="J481" s="224">
        <f>J482+J488+J497</f>
        <v>29761.255</v>
      </c>
      <c r="K481" s="367"/>
    </row>
    <row r="482" spans="1:11" ht="12.75">
      <c r="A482" s="221">
        <v>470</v>
      </c>
      <c r="B482" s="349" t="s">
        <v>405</v>
      </c>
      <c r="C482" s="315" t="s">
        <v>57</v>
      </c>
      <c r="D482" s="316" t="s">
        <v>107</v>
      </c>
      <c r="E482" s="316" t="s">
        <v>103</v>
      </c>
      <c r="F482" s="316"/>
      <c r="G482" s="316"/>
      <c r="H482" s="222">
        <f aca="true" t="shared" si="40" ref="H482:J486">H483</f>
        <v>22272.95</v>
      </c>
      <c r="I482" s="222">
        <f t="shared" si="40"/>
        <v>21027.2</v>
      </c>
      <c r="J482" s="225">
        <f t="shared" si="40"/>
        <v>21027.2</v>
      </c>
      <c r="K482" s="367"/>
    </row>
    <row r="483" spans="1:11" ht="25.5">
      <c r="A483" s="221">
        <v>471</v>
      </c>
      <c r="B483" s="314" t="s">
        <v>425</v>
      </c>
      <c r="C483" s="315" t="s">
        <v>57</v>
      </c>
      <c r="D483" s="316" t="s">
        <v>107</v>
      </c>
      <c r="E483" s="316" t="s">
        <v>103</v>
      </c>
      <c r="F483" s="316" t="s">
        <v>358</v>
      </c>
      <c r="G483" s="316"/>
      <c r="H483" s="222">
        <f t="shared" si="40"/>
        <v>22272.95</v>
      </c>
      <c r="I483" s="222">
        <f t="shared" si="40"/>
        <v>21027.2</v>
      </c>
      <c r="J483" s="225">
        <f t="shared" si="40"/>
        <v>21027.2</v>
      </c>
      <c r="K483" s="367"/>
    </row>
    <row r="484" spans="1:11" ht="25.5">
      <c r="A484" s="221">
        <v>472</v>
      </c>
      <c r="B484" s="314" t="s">
        <v>232</v>
      </c>
      <c r="C484" s="315" t="s">
        <v>57</v>
      </c>
      <c r="D484" s="316" t="s">
        <v>107</v>
      </c>
      <c r="E484" s="316" t="s">
        <v>103</v>
      </c>
      <c r="F484" s="316" t="s">
        <v>369</v>
      </c>
      <c r="G484" s="316"/>
      <c r="H484" s="222">
        <f>H485</f>
        <v>22272.95</v>
      </c>
      <c r="I484" s="223">
        <f t="shared" si="40"/>
        <v>21027.2</v>
      </c>
      <c r="J484" s="224">
        <f t="shared" si="40"/>
        <v>21027.2</v>
      </c>
      <c r="K484" s="367"/>
    </row>
    <row r="485" spans="1:11" ht="63.75">
      <c r="A485" s="221">
        <v>473</v>
      </c>
      <c r="B485" s="314" t="s">
        <v>428</v>
      </c>
      <c r="C485" s="315" t="s">
        <v>57</v>
      </c>
      <c r="D485" s="316" t="s">
        <v>107</v>
      </c>
      <c r="E485" s="316" t="s">
        <v>103</v>
      </c>
      <c r="F485" s="316" t="s">
        <v>370</v>
      </c>
      <c r="G485" s="316"/>
      <c r="H485" s="222">
        <f t="shared" si="40"/>
        <v>22272.95</v>
      </c>
      <c r="I485" s="223">
        <f t="shared" si="40"/>
        <v>21027.2</v>
      </c>
      <c r="J485" s="224">
        <f t="shared" si="40"/>
        <v>21027.2</v>
      </c>
      <c r="K485" s="367"/>
    </row>
    <row r="486" spans="1:11" ht="25.5">
      <c r="A486" s="221">
        <v>474</v>
      </c>
      <c r="B486" s="314" t="s">
        <v>224</v>
      </c>
      <c r="C486" s="315" t="s">
        <v>57</v>
      </c>
      <c r="D486" s="316" t="s">
        <v>107</v>
      </c>
      <c r="E486" s="316" t="s">
        <v>103</v>
      </c>
      <c r="F486" s="316" t="s">
        <v>370</v>
      </c>
      <c r="G486" s="316" t="s">
        <v>209</v>
      </c>
      <c r="H486" s="222">
        <f t="shared" si="40"/>
        <v>22272.95</v>
      </c>
      <c r="I486" s="223">
        <f t="shared" si="40"/>
        <v>21027.2</v>
      </c>
      <c r="J486" s="224">
        <f t="shared" si="40"/>
        <v>21027.2</v>
      </c>
      <c r="K486" s="367"/>
    </row>
    <row r="487" spans="1:11" ht="12.75">
      <c r="A487" s="221">
        <v>475</v>
      </c>
      <c r="B487" s="314" t="s">
        <v>219</v>
      </c>
      <c r="C487" s="315" t="s">
        <v>57</v>
      </c>
      <c r="D487" s="316" t="s">
        <v>107</v>
      </c>
      <c r="E487" s="316" t="s">
        <v>103</v>
      </c>
      <c r="F487" s="316" t="s">
        <v>370</v>
      </c>
      <c r="G487" s="316" t="s">
        <v>210</v>
      </c>
      <c r="H487" s="222">
        <v>22272.95</v>
      </c>
      <c r="I487" s="222">
        <v>21027.2</v>
      </c>
      <c r="J487" s="225">
        <v>21027.2</v>
      </c>
      <c r="K487" s="367"/>
    </row>
    <row r="488" spans="1:11" ht="12.75">
      <c r="A488" s="221">
        <v>476</v>
      </c>
      <c r="B488" s="314" t="s">
        <v>423</v>
      </c>
      <c r="C488" s="315" t="s">
        <v>57</v>
      </c>
      <c r="D488" s="316" t="s">
        <v>107</v>
      </c>
      <c r="E488" s="316" t="s">
        <v>107</v>
      </c>
      <c r="F488" s="316"/>
      <c r="G488" s="316"/>
      <c r="H488" s="222">
        <f aca="true" t="shared" si="41" ref="H488:J489">H489</f>
        <v>4997.515</v>
      </c>
      <c r="I488" s="223">
        <f t="shared" si="41"/>
        <v>4684.255</v>
      </c>
      <c r="J488" s="224">
        <f t="shared" si="41"/>
        <v>4684.255</v>
      </c>
      <c r="K488" s="367"/>
    </row>
    <row r="489" spans="1:11" ht="25.5">
      <c r="A489" s="221">
        <v>477</v>
      </c>
      <c r="B489" s="314" t="s">
        <v>244</v>
      </c>
      <c r="C489" s="315" t="s">
        <v>57</v>
      </c>
      <c r="D489" s="316" t="s">
        <v>107</v>
      </c>
      <c r="E489" s="316" t="s">
        <v>107</v>
      </c>
      <c r="F489" s="316" t="s">
        <v>371</v>
      </c>
      <c r="G489" s="316"/>
      <c r="H489" s="222">
        <f t="shared" si="41"/>
        <v>4997.515</v>
      </c>
      <c r="I489" s="223">
        <f t="shared" si="41"/>
        <v>4684.255</v>
      </c>
      <c r="J489" s="224">
        <f t="shared" si="41"/>
        <v>4684.255</v>
      </c>
      <c r="K489" s="367"/>
    </row>
    <row r="490" spans="1:11" ht="25.5">
      <c r="A490" s="221">
        <v>478</v>
      </c>
      <c r="B490" s="314" t="s">
        <v>278</v>
      </c>
      <c r="C490" s="315" t="s">
        <v>57</v>
      </c>
      <c r="D490" s="316" t="s">
        <v>107</v>
      </c>
      <c r="E490" s="316" t="s">
        <v>107</v>
      </c>
      <c r="F490" s="316" t="s">
        <v>372</v>
      </c>
      <c r="G490" s="316"/>
      <c r="H490" s="222">
        <f>H491+H494</f>
        <v>4997.515</v>
      </c>
      <c r="I490" s="222">
        <f>I491+I494</f>
        <v>4684.255</v>
      </c>
      <c r="J490" s="225">
        <f>J491+J494</f>
        <v>4684.255</v>
      </c>
      <c r="K490" s="367"/>
    </row>
    <row r="491" spans="1:11" ht="63.75">
      <c r="A491" s="221">
        <v>479</v>
      </c>
      <c r="B491" s="314" t="s">
        <v>279</v>
      </c>
      <c r="C491" s="315" t="s">
        <v>57</v>
      </c>
      <c r="D491" s="316" t="s">
        <v>107</v>
      </c>
      <c r="E491" s="316" t="s">
        <v>107</v>
      </c>
      <c r="F491" s="316" t="s">
        <v>373</v>
      </c>
      <c r="G491" s="316"/>
      <c r="H491" s="222">
        <f aca="true" t="shared" si="42" ref="H491:J492">H492</f>
        <v>4284.015</v>
      </c>
      <c r="I491" s="223">
        <f t="shared" si="42"/>
        <v>3970.755</v>
      </c>
      <c r="J491" s="224">
        <f t="shared" si="42"/>
        <v>3970.755</v>
      </c>
      <c r="K491" s="367"/>
    </row>
    <row r="492" spans="1:11" ht="25.5">
      <c r="A492" s="221">
        <v>480</v>
      </c>
      <c r="B492" s="314" t="s">
        <v>224</v>
      </c>
      <c r="C492" s="315" t="s">
        <v>57</v>
      </c>
      <c r="D492" s="316" t="s">
        <v>107</v>
      </c>
      <c r="E492" s="316" t="s">
        <v>107</v>
      </c>
      <c r="F492" s="316" t="s">
        <v>373</v>
      </c>
      <c r="G492" s="316" t="s">
        <v>209</v>
      </c>
      <c r="H492" s="222">
        <f t="shared" si="42"/>
        <v>4284.015</v>
      </c>
      <c r="I492" s="223">
        <f t="shared" si="42"/>
        <v>3970.755</v>
      </c>
      <c r="J492" s="224">
        <f t="shared" si="42"/>
        <v>3970.755</v>
      </c>
      <c r="K492" s="367"/>
    </row>
    <row r="493" spans="1:11" ht="12.75">
      <c r="A493" s="221">
        <v>481</v>
      </c>
      <c r="B493" s="314" t="s">
        <v>219</v>
      </c>
      <c r="C493" s="315" t="s">
        <v>57</v>
      </c>
      <c r="D493" s="316" t="s">
        <v>107</v>
      </c>
      <c r="E493" s="316" t="s">
        <v>107</v>
      </c>
      <c r="F493" s="316" t="s">
        <v>373</v>
      </c>
      <c r="G493" s="316" t="s">
        <v>210</v>
      </c>
      <c r="H493" s="222">
        <v>4284.015</v>
      </c>
      <c r="I493" s="222">
        <v>3970.755</v>
      </c>
      <c r="J493" s="225">
        <v>3970.755</v>
      </c>
      <c r="K493" s="367"/>
    </row>
    <row r="494" spans="1:11" ht="51">
      <c r="A494" s="221">
        <v>482</v>
      </c>
      <c r="B494" s="314" t="s">
        <v>714</v>
      </c>
      <c r="C494" s="315" t="s">
        <v>57</v>
      </c>
      <c r="D494" s="316" t="s">
        <v>107</v>
      </c>
      <c r="E494" s="316" t="s">
        <v>107</v>
      </c>
      <c r="F494" s="316" t="s">
        <v>374</v>
      </c>
      <c r="G494" s="316"/>
      <c r="H494" s="222">
        <f>H496</f>
        <v>713.5</v>
      </c>
      <c r="I494" s="223">
        <f>I496</f>
        <v>713.5</v>
      </c>
      <c r="J494" s="224">
        <f>J496</f>
        <v>713.5</v>
      </c>
      <c r="K494" s="367"/>
    </row>
    <row r="495" spans="1:11" ht="25.5">
      <c r="A495" s="221">
        <v>483</v>
      </c>
      <c r="B495" s="314" t="s">
        <v>224</v>
      </c>
      <c r="C495" s="315" t="s">
        <v>57</v>
      </c>
      <c r="D495" s="316" t="s">
        <v>107</v>
      </c>
      <c r="E495" s="316" t="s">
        <v>107</v>
      </c>
      <c r="F495" s="316" t="s">
        <v>374</v>
      </c>
      <c r="G495" s="316" t="s">
        <v>209</v>
      </c>
      <c r="H495" s="222">
        <f>H496</f>
        <v>713.5</v>
      </c>
      <c r="I495" s="223">
        <f>I496</f>
        <v>713.5</v>
      </c>
      <c r="J495" s="224">
        <f>J496</f>
        <v>713.5</v>
      </c>
      <c r="K495" s="367"/>
    </row>
    <row r="496" spans="1:11" ht="12.75">
      <c r="A496" s="221">
        <v>484</v>
      </c>
      <c r="B496" s="314" t="s">
        <v>219</v>
      </c>
      <c r="C496" s="315" t="s">
        <v>57</v>
      </c>
      <c r="D496" s="316" t="s">
        <v>107</v>
      </c>
      <c r="E496" s="316" t="s">
        <v>107</v>
      </c>
      <c r="F496" s="316" t="s">
        <v>374</v>
      </c>
      <c r="G496" s="316" t="s">
        <v>210</v>
      </c>
      <c r="H496" s="222">
        <v>713.5</v>
      </c>
      <c r="I496" s="222">
        <v>713.5</v>
      </c>
      <c r="J496" s="225">
        <v>713.5</v>
      </c>
      <c r="K496" s="367"/>
    </row>
    <row r="497" spans="1:11" ht="12.75">
      <c r="A497" s="221">
        <v>485</v>
      </c>
      <c r="B497" s="350" t="s">
        <v>56</v>
      </c>
      <c r="C497" s="315" t="s">
        <v>57</v>
      </c>
      <c r="D497" s="316" t="s">
        <v>107</v>
      </c>
      <c r="E497" s="316" t="s">
        <v>109</v>
      </c>
      <c r="F497" s="316"/>
      <c r="G497" s="316"/>
      <c r="H497" s="222">
        <f>H500</f>
        <v>4345.1</v>
      </c>
      <c r="I497" s="223">
        <f>I500</f>
        <v>4049.8</v>
      </c>
      <c r="J497" s="224">
        <f>J500</f>
        <v>4049.8</v>
      </c>
      <c r="K497" s="367"/>
    </row>
    <row r="498" spans="1:11" ht="12.75">
      <c r="A498" s="221">
        <v>486</v>
      </c>
      <c r="B498" s="314" t="s">
        <v>178</v>
      </c>
      <c r="C498" s="315" t="s">
        <v>57</v>
      </c>
      <c r="D498" s="316" t="s">
        <v>107</v>
      </c>
      <c r="E498" s="316" t="s">
        <v>109</v>
      </c>
      <c r="F498" s="316" t="s">
        <v>319</v>
      </c>
      <c r="G498" s="316"/>
      <c r="H498" s="222">
        <f aca="true" t="shared" si="43" ref="H498:J499">H499</f>
        <v>4345.1</v>
      </c>
      <c r="I498" s="222">
        <f t="shared" si="43"/>
        <v>4049.8</v>
      </c>
      <c r="J498" s="225">
        <f t="shared" si="43"/>
        <v>4049.8</v>
      </c>
      <c r="K498" s="367"/>
    </row>
    <row r="499" spans="1:11" ht="38.25">
      <c r="A499" s="221">
        <v>487</v>
      </c>
      <c r="B499" s="314" t="s">
        <v>208</v>
      </c>
      <c r="C499" s="315" t="s">
        <v>57</v>
      </c>
      <c r="D499" s="316" t="s">
        <v>107</v>
      </c>
      <c r="E499" s="316" t="s">
        <v>109</v>
      </c>
      <c r="F499" s="316" t="s">
        <v>357</v>
      </c>
      <c r="G499" s="316"/>
      <c r="H499" s="222">
        <f t="shared" si="43"/>
        <v>4345.1</v>
      </c>
      <c r="I499" s="223">
        <f t="shared" si="43"/>
        <v>4049.8</v>
      </c>
      <c r="J499" s="224">
        <f t="shared" si="43"/>
        <v>4049.8</v>
      </c>
      <c r="K499" s="367"/>
    </row>
    <row r="500" spans="1:11" ht="63.75">
      <c r="A500" s="221">
        <v>488</v>
      </c>
      <c r="B500" s="341" t="s">
        <v>801</v>
      </c>
      <c r="C500" s="315" t="s">
        <v>57</v>
      </c>
      <c r="D500" s="316" t="s">
        <v>107</v>
      </c>
      <c r="E500" s="316" t="s">
        <v>109</v>
      </c>
      <c r="F500" s="316" t="s">
        <v>482</v>
      </c>
      <c r="G500" s="316"/>
      <c r="H500" s="222">
        <f>H501+H504</f>
        <v>4345.1</v>
      </c>
      <c r="I500" s="223">
        <f>I501+I504</f>
        <v>4049.8</v>
      </c>
      <c r="J500" s="224">
        <f>J501+J504</f>
        <v>4049.8</v>
      </c>
      <c r="K500" s="367"/>
    </row>
    <row r="501" spans="1:11" ht="51">
      <c r="A501" s="221">
        <v>489</v>
      </c>
      <c r="B501" s="317" t="s">
        <v>180</v>
      </c>
      <c r="C501" s="315" t="s">
        <v>57</v>
      </c>
      <c r="D501" s="316" t="s">
        <v>107</v>
      </c>
      <c r="E501" s="316" t="s">
        <v>109</v>
      </c>
      <c r="F501" s="316" t="s">
        <v>482</v>
      </c>
      <c r="G501" s="316" t="s">
        <v>170</v>
      </c>
      <c r="H501" s="222">
        <f>H502</f>
        <v>3893.0922</v>
      </c>
      <c r="I501" s="223">
        <f>I502</f>
        <v>3649.4</v>
      </c>
      <c r="J501" s="224">
        <f>J502</f>
        <v>3649.4</v>
      </c>
      <c r="K501" s="367"/>
    </row>
    <row r="502" spans="1:11" ht="25.5">
      <c r="A502" s="221">
        <v>490</v>
      </c>
      <c r="B502" s="314" t="s">
        <v>202</v>
      </c>
      <c r="C502" s="315" t="s">
        <v>57</v>
      </c>
      <c r="D502" s="316" t="s">
        <v>107</v>
      </c>
      <c r="E502" s="316" t="s">
        <v>109</v>
      </c>
      <c r="F502" s="316" t="s">
        <v>482</v>
      </c>
      <c r="G502" s="316" t="s">
        <v>122</v>
      </c>
      <c r="H502" s="222">
        <v>3893.0922</v>
      </c>
      <c r="I502" s="222">
        <v>3649.4</v>
      </c>
      <c r="J502" s="225">
        <v>3649.4</v>
      </c>
      <c r="K502" s="367"/>
    </row>
    <row r="503" spans="1:11" ht="25.5">
      <c r="A503" s="221">
        <v>491</v>
      </c>
      <c r="B503" s="317" t="s">
        <v>510</v>
      </c>
      <c r="C503" s="315" t="s">
        <v>57</v>
      </c>
      <c r="D503" s="316" t="s">
        <v>107</v>
      </c>
      <c r="E503" s="316" t="s">
        <v>109</v>
      </c>
      <c r="F503" s="316" t="s">
        <v>482</v>
      </c>
      <c r="G503" s="316" t="s">
        <v>182</v>
      </c>
      <c r="H503" s="222">
        <f>H504</f>
        <v>452.0078</v>
      </c>
      <c r="I503" s="223">
        <f>I504</f>
        <v>400.4</v>
      </c>
      <c r="J503" s="224">
        <f>J504</f>
        <v>400.4</v>
      </c>
      <c r="K503" s="367"/>
    </row>
    <row r="504" spans="1:11" ht="25.5">
      <c r="A504" s="221">
        <v>492</v>
      </c>
      <c r="B504" s="314" t="s">
        <v>223</v>
      </c>
      <c r="C504" s="315" t="s">
        <v>57</v>
      </c>
      <c r="D504" s="316" t="s">
        <v>107</v>
      </c>
      <c r="E504" s="316" t="s">
        <v>109</v>
      </c>
      <c r="F504" s="316" t="s">
        <v>482</v>
      </c>
      <c r="G504" s="316" t="s">
        <v>183</v>
      </c>
      <c r="H504" s="222">
        <v>452.0078</v>
      </c>
      <c r="I504" s="223">
        <v>400.4</v>
      </c>
      <c r="J504" s="224">
        <v>400.4</v>
      </c>
      <c r="K504" s="367"/>
    </row>
    <row r="505" spans="1:11" ht="66" customHeight="1">
      <c r="A505" s="221">
        <v>493</v>
      </c>
      <c r="B505" s="314" t="s">
        <v>211</v>
      </c>
      <c r="C505" s="315" t="s">
        <v>57</v>
      </c>
      <c r="D505" s="316" t="s">
        <v>106</v>
      </c>
      <c r="E505" s="316" t="s">
        <v>8</v>
      </c>
      <c r="F505" s="316"/>
      <c r="G505" s="316"/>
      <c r="H505" s="222">
        <f>H506</f>
        <v>93117.14537</v>
      </c>
      <c r="I505" s="223">
        <f>I506</f>
        <v>79940.571</v>
      </c>
      <c r="J505" s="224">
        <f>J506</f>
        <v>79939.77100000001</v>
      </c>
      <c r="K505" s="367"/>
    </row>
    <row r="506" spans="1:11" ht="12.75">
      <c r="A506" s="221">
        <v>494</v>
      </c>
      <c r="B506" s="314" t="s">
        <v>15</v>
      </c>
      <c r="C506" s="315" t="s">
        <v>57</v>
      </c>
      <c r="D506" s="316" t="s">
        <v>106</v>
      </c>
      <c r="E506" s="316" t="s">
        <v>11</v>
      </c>
      <c r="F506" s="316"/>
      <c r="G506" s="316"/>
      <c r="H506" s="222">
        <f>H507+H556</f>
        <v>93117.14537</v>
      </c>
      <c r="I506" s="223">
        <f>I507+I556</f>
        <v>79940.571</v>
      </c>
      <c r="J506" s="224">
        <f>J507+J556</f>
        <v>79939.77100000001</v>
      </c>
      <c r="K506" s="367"/>
    </row>
    <row r="507" spans="1:11" ht="25.5">
      <c r="A507" s="221">
        <v>495</v>
      </c>
      <c r="B507" s="314" t="s">
        <v>425</v>
      </c>
      <c r="C507" s="315" t="s">
        <v>57</v>
      </c>
      <c r="D507" s="316" t="s">
        <v>106</v>
      </c>
      <c r="E507" s="316" t="s">
        <v>11</v>
      </c>
      <c r="F507" s="316" t="s">
        <v>358</v>
      </c>
      <c r="G507" s="316"/>
      <c r="H507" s="222">
        <f>H508+H533+H537+H550</f>
        <v>93045.14537</v>
      </c>
      <c r="I507" s="223">
        <f>I508+I533+I537+I550</f>
        <v>79868.571</v>
      </c>
      <c r="J507" s="224">
        <f>J508+J533+J537+J550</f>
        <v>79867.77100000001</v>
      </c>
      <c r="K507" s="367"/>
    </row>
    <row r="508" spans="1:11" ht="25.5">
      <c r="A508" s="221">
        <v>496</v>
      </c>
      <c r="B508" s="314" t="s">
        <v>496</v>
      </c>
      <c r="C508" s="315" t="s">
        <v>57</v>
      </c>
      <c r="D508" s="316" t="s">
        <v>106</v>
      </c>
      <c r="E508" s="316" t="s">
        <v>11</v>
      </c>
      <c r="F508" s="316" t="s">
        <v>375</v>
      </c>
      <c r="G508" s="316"/>
      <c r="H508" s="222">
        <f>H509+H512+H515+H518+H521+H524+H530+H527</f>
        <v>49652.11737000001</v>
      </c>
      <c r="I508" s="222">
        <f>I509+I512+I515+I518+I521+I524+I530+I527</f>
        <v>39303.84300000001</v>
      </c>
      <c r="J508" s="225">
        <f>J509+J512+J515+J518+J521+J524+J530+J527</f>
        <v>39303.84300000001</v>
      </c>
      <c r="K508" s="367"/>
    </row>
    <row r="509" spans="1:11" ht="63.75">
      <c r="A509" s="221">
        <v>497</v>
      </c>
      <c r="B509" s="314" t="s">
        <v>648</v>
      </c>
      <c r="C509" s="315" t="s">
        <v>57</v>
      </c>
      <c r="D509" s="316" t="s">
        <v>106</v>
      </c>
      <c r="E509" s="316" t="s">
        <v>11</v>
      </c>
      <c r="F509" s="316" t="s">
        <v>376</v>
      </c>
      <c r="G509" s="316"/>
      <c r="H509" s="222">
        <f>H511</f>
        <v>31966.42</v>
      </c>
      <c r="I509" s="223">
        <f>I511</f>
        <v>30509.4</v>
      </c>
      <c r="J509" s="224">
        <f>J511</f>
        <v>30509.4</v>
      </c>
      <c r="K509" s="367"/>
    </row>
    <row r="510" spans="1:11" ht="25.5">
      <c r="A510" s="221">
        <v>498</v>
      </c>
      <c r="B510" s="314" t="s">
        <v>224</v>
      </c>
      <c r="C510" s="315" t="s">
        <v>57</v>
      </c>
      <c r="D510" s="316" t="s">
        <v>106</v>
      </c>
      <c r="E510" s="316" t="s">
        <v>11</v>
      </c>
      <c r="F510" s="316" t="s">
        <v>376</v>
      </c>
      <c r="G510" s="316" t="s">
        <v>209</v>
      </c>
      <c r="H510" s="222">
        <f>H511</f>
        <v>31966.42</v>
      </c>
      <c r="I510" s="223">
        <f>I511</f>
        <v>30509.4</v>
      </c>
      <c r="J510" s="224">
        <f>J511</f>
        <v>30509.4</v>
      </c>
      <c r="K510" s="367"/>
    </row>
    <row r="511" spans="1:11" ht="12.75">
      <c r="A511" s="221">
        <v>499</v>
      </c>
      <c r="B511" s="314" t="s">
        <v>219</v>
      </c>
      <c r="C511" s="315" t="s">
        <v>57</v>
      </c>
      <c r="D511" s="316" t="s">
        <v>106</v>
      </c>
      <c r="E511" s="316" t="s">
        <v>11</v>
      </c>
      <c r="F511" s="316" t="s">
        <v>376</v>
      </c>
      <c r="G511" s="316" t="s">
        <v>210</v>
      </c>
      <c r="H511" s="222">
        <v>31966.42</v>
      </c>
      <c r="I511" s="223">
        <v>30509.4</v>
      </c>
      <c r="J511" s="224">
        <v>30509.4</v>
      </c>
      <c r="K511" s="367"/>
    </row>
    <row r="512" spans="1:11" ht="89.25">
      <c r="A512" s="221">
        <v>500</v>
      </c>
      <c r="B512" s="343" t="s">
        <v>663</v>
      </c>
      <c r="C512" s="315" t="s">
        <v>57</v>
      </c>
      <c r="D512" s="316" t="s">
        <v>106</v>
      </c>
      <c r="E512" s="316" t="s">
        <v>11</v>
      </c>
      <c r="F512" s="316" t="s">
        <v>464</v>
      </c>
      <c r="G512" s="316"/>
      <c r="H512" s="222">
        <f>H514</f>
        <v>2872.805</v>
      </c>
      <c r="I512" s="223">
        <f>I514</f>
        <v>2727.105</v>
      </c>
      <c r="J512" s="224">
        <f>J514</f>
        <v>2727.105</v>
      </c>
      <c r="K512" s="367"/>
    </row>
    <row r="513" spans="1:11" ht="25.5">
      <c r="A513" s="221">
        <v>501</v>
      </c>
      <c r="B513" s="314" t="s">
        <v>224</v>
      </c>
      <c r="C513" s="315" t="s">
        <v>57</v>
      </c>
      <c r="D513" s="316" t="s">
        <v>106</v>
      </c>
      <c r="E513" s="316" t="s">
        <v>11</v>
      </c>
      <c r="F513" s="316" t="s">
        <v>464</v>
      </c>
      <c r="G513" s="316" t="s">
        <v>209</v>
      </c>
      <c r="H513" s="222">
        <f>H514</f>
        <v>2872.805</v>
      </c>
      <c r="I513" s="223">
        <f>I514</f>
        <v>2727.105</v>
      </c>
      <c r="J513" s="224">
        <f>J514</f>
        <v>2727.105</v>
      </c>
      <c r="K513" s="367"/>
    </row>
    <row r="514" spans="1:11" ht="12.75">
      <c r="A514" s="221">
        <v>502</v>
      </c>
      <c r="B514" s="314" t="s">
        <v>219</v>
      </c>
      <c r="C514" s="315" t="s">
        <v>57</v>
      </c>
      <c r="D514" s="316" t="s">
        <v>106</v>
      </c>
      <c r="E514" s="316" t="s">
        <v>11</v>
      </c>
      <c r="F514" s="316" t="s">
        <v>464</v>
      </c>
      <c r="G514" s="316" t="s">
        <v>210</v>
      </c>
      <c r="H514" s="222">
        <v>2872.805</v>
      </c>
      <c r="I514" s="222">
        <v>2727.105</v>
      </c>
      <c r="J514" s="225">
        <v>2727.105</v>
      </c>
      <c r="K514" s="367"/>
    </row>
    <row r="515" spans="1:11" ht="89.25">
      <c r="A515" s="221">
        <v>503</v>
      </c>
      <c r="B515" s="343" t="s">
        <v>658</v>
      </c>
      <c r="C515" s="315" t="s">
        <v>57</v>
      </c>
      <c r="D515" s="316" t="s">
        <v>106</v>
      </c>
      <c r="E515" s="316" t="s">
        <v>11</v>
      </c>
      <c r="F515" s="316" t="s">
        <v>465</v>
      </c>
      <c r="G515" s="316"/>
      <c r="H515" s="222">
        <f>H517</f>
        <v>2670.205</v>
      </c>
      <c r="I515" s="223">
        <f>I517</f>
        <v>2502.645</v>
      </c>
      <c r="J515" s="224">
        <f>J517</f>
        <v>2502.645</v>
      </c>
      <c r="K515" s="367"/>
    </row>
    <row r="516" spans="1:11" ht="25.5">
      <c r="A516" s="221">
        <v>504</v>
      </c>
      <c r="B516" s="314" t="s">
        <v>224</v>
      </c>
      <c r="C516" s="315" t="s">
        <v>57</v>
      </c>
      <c r="D516" s="316" t="s">
        <v>106</v>
      </c>
      <c r="E516" s="316" t="s">
        <v>11</v>
      </c>
      <c r="F516" s="316" t="s">
        <v>465</v>
      </c>
      <c r="G516" s="316" t="s">
        <v>209</v>
      </c>
      <c r="H516" s="222">
        <f>H517</f>
        <v>2670.205</v>
      </c>
      <c r="I516" s="223">
        <f>I517</f>
        <v>2502.645</v>
      </c>
      <c r="J516" s="224">
        <f>J517</f>
        <v>2502.645</v>
      </c>
      <c r="K516" s="367"/>
    </row>
    <row r="517" spans="1:11" ht="12.75">
      <c r="A517" s="221">
        <v>505</v>
      </c>
      <c r="B517" s="314" t="s">
        <v>219</v>
      </c>
      <c r="C517" s="315" t="s">
        <v>57</v>
      </c>
      <c r="D517" s="316" t="s">
        <v>106</v>
      </c>
      <c r="E517" s="316" t="s">
        <v>11</v>
      </c>
      <c r="F517" s="316" t="s">
        <v>465</v>
      </c>
      <c r="G517" s="316" t="s">
        <v>210</v>
      </c>
      <c r="H517" s="222">
        <v>2670.205</v>
      </c>
      <c r="I517" s="222">
        <v>2502.645</v>
      </c>
      <c r="J517" s="225">
        <v>2502.645</v>
      </c>
      <c r="K517" s="367"/>
    </row>
    <row r="518" spans="1:11" ht="89.25">
      <c r="A518" s="221">
        <v>506</v>
      </c>
      <c r="B518" s="343" t="s">
        <v>659</v>
      </c>
      <c r="C518" s="315" t="s">
        <v>57</v>
      </c>
      <c r="D518" s="316" t="s">
        <v>106</v>
      </c>
      <c r="E518" s="316" t="s">
        <v>11</v>
      </c>
      <c r="F518" s="316" t="s">
        <v>466</v>
      </c>
      <c r="G518" s="316"/>
      <c r="H518" s="222">
        <f>H520</f>
        <v>1745.646</v>
      </c>
      <c r="I518" s="223">
        <f>I520</f>
        <v>1599.946</v>
      </c>
      <c r="J518" s="224">
        <f>J520</f>
        <v>1599.946</v>
      </c>
      <c r="K518" s="367"/>
    </row>
    <row r="519" spans="1:11" ht="25.5">
      <c r="A519" s="221">
        <v>507</v>
      </c>
      <c r="B519" s="314" t="s">
        <v>224</v>
      </c>
      <c r="C519" s="315" t="s">
        <v>57</v>
      </c>
      <c r="D519" s="316" t="s">
        <v>106</v>
      </c>
      <c r="E519" s="316" t="s">
        <v>11</v>
      </c>
      <c r="F519" s="316" t="s">
        <v>466</v>
      </c>
      <c r="G519" s="316" t="s">
        <v>209</v>
      </c>
      <c r="H519" s="222">
        <f>H520</f>
        <v>1745.646</v>
      </c>
      <c r="I519" s="223">
        <f>I520</f>
        <v>1599.946</v>
      </c>
      <c r="J519" s="224">
        <f>J520</f>
        <v>1599.946</v>
      </c>
      <c r="K519" s="367"/>
    </row>
    <row r="520" spans="1:11" ht="12.75">
      <c r="A520" s="221">
        <v>508</v>
      </c>
      <c r="B520" s="314" t="s">
        <v>219</v>
      </c>
      <c r="C520" s="315" t="s">
        <v>57</v>
      </c>
      <c r="D520" s="316" t="s">
        <v>106</v>
      </c>
      <c r="E520" s="316" t="s">
        <v>11</v>
      </c>
      <c r="F520" s="316" t="s">
        <v>466</v>
      </c>
      <c r="G520" s="316" t="s">
        <v>210</v>
      </c>
      <c r="H520" s="222">
        <v>1745.646</v>
      </c>
      <c r="I520" s="222">
        <v>1599.946</v>
      </c>
      <c r="J520" s="225">
        <v>1599.946</v>
      </c>
      <c r="K520" s="367"/>
    </row>
    <row r="521" spans="1:11" ht="89.25">
      <c r="A521" s="221">
        <v>509</v>
      </c>
      <c r="B521" s="343" t="s">
        <v>660</v>
      </c>
      <c r="C521" s="315" t="s">
        <v>57</v>
      </c>
      <c r="D521" s="316" t="s">
        <v>106</v>
      </c>
      <c r="E521" s="316" t="s">
        <v>11</v>
      </c>
      <c r="F521" s="316" t="s">
        <v>467</v>
      </c>
      <c r="G521" s="316"/>
      <c r="H521" s="222">
        <f>H523</f>
        <v>2030.317</v>
      </c>
      <c r="I521" s="223">
        <f>I523</f>
        <v>1964.747</v>
      </c>
      <c r="J521" s="224">
        <f>J523</f>
        <v>1964.747</v>
      </c>
      <c r="K521" s="367"/>
    </row>
    <row r="522" spans="1:11" ht="25.5">
      <c r="A522" s="221">
        <v>510</v>
      </c>
      <c r="B522" s="314" t="s">
        <v>224</v>
      </c>
      <c r="C522" s="315" t="s">
        <v>57</v>
      </c>
      <c r="D522" s="316" t="s">
        <v>106</v>
      </c>
      <c r="E522" s="316" t="s">
        <v>11</v>
      </c>
      <c r="F522" s="316" t="s">
        <v>467</v>
      </c>
      <c r="G522" s="316" t="s">
        <v>209</v>
      </c>
      <c r="H522" s="222">
        <f>H523</f>
        <v>2030.317</v>
      </c>
      <c r="I522" s="223">
        <f>I523</f>
        <v>1964.747</v>
      </c>
      <c r="J522" s="224">
        <f>J523</f>
        <v>1964.747</v>
      </c>
      <c r="K522" s="367"/>
    </row>
    <row r="523" spans="1:11" ht="12.75">
      <c r="A523" s="221">
        <v>511</v>
      </c>
      <c r="B523" s="314" t="s">
        <v>219</v>
      </c>
      <c r="C523" s="315" t="s">
        <v>57</v>
      </c>
      <c r="D523" s="316" t="s">
        <v>106</v>
      </c>
      <c r="E523" s="316" t="s">
        <v>11</v>
      </c>
      <c r="F523" s="316" t="s">
        <v>467</v>
      </c>
      <c r="G523" s="316" t="s">
        <v>210</v>
      </c>
      <c r="H523" s="222">
        <v>2030.317</v>
      </c>
      <c r="I523" s="222">
        <v>1964.747</v>
      </c>
      <c r="J523" s="225">
        <v>1964.747</v>
      </c>
      <c r="K523" s="367"/>
    </row>
    <row r="524" spans="1:11" ht="89.25">
      <c r="A524" s="221">
        <v>512</v>
      </c>
      <c r="B524" s="343" t="s">
        <v>661</v>
      </c>
      <c r="C524" s="315" t="s">
        <v>57</v>
      </c>
      <c r="D524" s="316" t="s">
        <v>106</v>
      </c>
      <c r="E524" s="316" t="s">
        <v>11</v>
      </c>
      <c r="F524" s="316" t="s">
        <v>468</v>
      </c>
      <c r="G524" s="316"/>
      <c r="H524" s="222">
        <f>H526</f>
        <v>3360.735</v>
      </c>
      <c r="I524" s="223">
        <f>I526</f>
        <v>0</v>
      </c>
      <c r="J524" s="224">
        <f>J526</f>
        <v>0</v>
      </c>
      <c r="K524" s="367"/>
    </row>
    <row r="525" spans="1:11" ht="25.5">
      <c r="A525" s="221">
        <v>513</v>
      </c>
      <c r="B525" s="314" t="s">
        <v>224</v>
      </c>
      <c r="C525" s="315" t="s">
        <v>57</v>
      </c>
      <c r="D525" s="316" t="s">
        <v>106</v>
      </c>
      <c r="E525" s="316" t="s">
        <v>11</v>
      </c>
      <c r="F525" s="316" t="s">
        <v>468</v>
      </c>
      <c r="G525" s="316" t="s">
        <v>209</v>
      </c>
      <c r="H525" s="222">
        <f>H526</f>
        <v>3360.735</v>
      </c>
      <c r="I525" s="223">
        <f>I526</f>
        <v>0</v>
      </c>
      <c r="J525" s="224">
        <f>J526</f>
        <v>0</v>
      </c>
      <c r="K525" s="367"/>
    </row>
    <row r="526" spans="1:11" ht="12.75">
      <c r="A526" s="221">
        <v>514</v>
      </c>
      <c r="B526" s="314" t="s">
        <v>219</v>
      </c>
      <c r="C526" s="315" t="s">
        <v>57</v>
      </c>
      <c r="D526" s="316" t="s">
        <v>106</v>
      </c>
      <c r="E526" s="316" t="s">
        <v>11</v>
      </c>
      <c r="F526" s="316" t="s">
        <v>468</v>
      </c>
      <c r="G526" s="316" t="s">
        <v>210</v>
      </c>
      <c r="H526" s="222">
        <v>3360.735</v>
      </c>
      <c r="I526" s="222">
        <v>0</v>
      </c>
      <c r="J526" s="225">
        <v>0</v>
      </c>
      <c r="K526" s="367"/>
    </row>
    <row r="527" spans="1:11" ht="89.25">
      <c r="A527" s="221">
        <v>515</v>
      </c>
      <c r="B527" s="314" t="s">
        <v>990</v>
      </c>
      <c r="C527" s="315" t="s">
        <v>57</v>
      </c>
      <c r="D527" s="316" t="s">
        <v>106</v>
      </c>
      <c r="E527" s="316" t="s">
        <v>11</v>
      </c>
      <c r="F527" s="316" t="s">
        <v>991</v>
      </c>
      <c r="G527" s="316"/>
      <c r="H527" s="222">
        <f aca="true" t="shared" si="44" ref="H527:J528">H528</f>
        <v>241.88637</v>
      </c>
      <c r="I527" s="223">
        <f t="shared" si="44"/>
        <v>0</v>
      </c>
      <c r="J527" s="224">
        <f t="shared" si="44"/>
        <v>0</v>
      </c>
      <c r="K527" s="367"/>
    </row>
    <row r="528" spans="1:11" ht="25.5">
      <c r="A528" s="221">
        <v>516</v>
      </c>
      <c r="B528" s="314" t="s">
        <v>224</v>
      </c>
      <c r="C528" s="315" t="s">
        <v>57</v>
      </c>
      <c r="D528" s="316" t="s">
        <v>106</v>
      </c>
      <c r="E528" s="316" t="s">
        <v>11</v>
      </c>
      <c r="F528" s="316" t="s">
        <v>991</v>
      </c>
      <c r="G528" s="316" t="s">
        <v>209</v>
      </c>
      <c r="H528" s="222">
        <f t="shared" si="44"/>
        <v>241.88637</v>
      </c>
      <c r="I528" s="223">
        <f t="shared" si="44"/>
        <v>0</v>
      </c>
      <c r="J528" s="224">
        <f t="shared" si="44"/>
        <v>0</v>
      </c>
      <c r="K528" s="367"/>
    </row>
    <row r="529" spans="1:11" ht="12.75">
      <c r="A529" s="221">
        <v>517</v>
      </c>
      <c r="B529" s="314" t="s">
        <v>219</v>
      </c>
      <c r="C529" s="315" t="s">
        <v>57</v>
      </c>
      <c r="D529" s="316" t="s">
        <v>106</v>
      </c>
      <c r="E529" s="316" t="s">
        <v>11</v>
      </c>
      <c r="F529" s="316" t="s">
        <v>991</v>
      </c>
      <c r="G529" s="316" t="s">
        <v>210</v>
      </c>
      <c r="H529" s="222">
        <v>241.88637</v>
      </c>
      <c r="I529" s="223">
        <v>0</v>
      </c>
      <c r="J529" s="224">
        <v>0</v>
      </c>
      <c r="K529" s="367"/>
    </row>
    <row r="530" spans="1:11" ht="89.25">
      <c r="A530" s="221">
        <v>518</v>
      </c>
      <c r="B530" s="343" t="s">
        <v>662</v>
      </c>
      <c r="C530" s="315" t="s">
        <v>57</v>
      </c>
      <c r="D530" s="316" t="s">
        <v>106</v>
      </c>
      <c r="E530" s="316" t="s">
        <v>11</v>
      </c>
      <c r="F530" s="316" t="s">
        <v>481</v>
      </c>
      <c r="G530" s="316"/>
      <c r="H530" s="222">
        <f aca="true" t="shared" si="45" ref="H530:J531">H531</f>
        <v>4764.103</v>
      </c>
      <c r="I530" s="222">
        <f t="shared" si="45"/>
        <v>0</v>
      </c>
      <c r="J530" s="225">
        <f t="shared" si="45"/>
        <v>0</v>
      </c>
      <c r="K530" s="367"/>
    </row>
    <row r="531" spans="1:11" ht="25.5">
      <c r="A531" s="221">
        <v>519</v>
      </c>
      <c r="B531" s="314" t="s">
        <v>224</v>
      </c>
      <c r="C531" s="315" t="s">
        <v>57</v>
      </c>
      <c r="D531" s="316" t="s">
        <v>106</v>
      </c>
      <c r="E531" s="316" t="s">
        <v>11</v>
      </c>
      <c r="F531" s="316" t="s">
        <v>481</v>
      </c>
      <c r="G531" s="316" t="s">
        <v>209</v>
      </c>
      <c r="H531" s="222">
        <f t="shared" si="45"/>
        <v>4764.103</v>
      </c>
      <c r="I531" s="223">
        <f t="shared" si="45"/>
        <v>0</v>
      </c>
      <c r="J531" s="224">
        <f t="shared" si="45"/>
        <v>0</v>
      </c>
      <c r="K531" s="367"/>
    </row>
    <row r="532" spans="1:11" ht="12.75">
      <c r="A532" s="221">
        <v>520</v>
      </c>
      <c r="B532" s="314" t="s">
        <v>219</v>
      </c>
      <c r="C532" s="315" t="s">
        <v>57</v>
      </c>
      <c r="D532" s="316" t="s">
        <v>106</v>
      </c>
      <c r="E532" s="316" t="s">
        <v>11</v>
      </c>
      <c r="F532" s="316" t="s">
        <v>481</v>
      </c>
      <c r="G532" s="316" t="s">
        <v>210</v>
      </c>
      <c r="H532" s="222">
        <v>4764.103</v>
      </c>
      <c r="I532" s="222">
        <v>0</v>
      </c>
      <c r="J532" s="225">
        <v>0</v>
      </c>
      <c r="K532" s="367"/>
    </row>
    <row r="533" spans="1:11" ht="12.75">
      <c r="A533" s="221">
        <v>521</v>
      </c>
      <c r="B533" s="314" t="s">
        <v>233</v>
      </c>
      <c r="C533" s="315" t="s">
        <v>57</v>
      </c>
      <c r="D533" s="316" t="s">
        <v>106</v>
      </c>
      <c r="E533" s="316" t="s">
        <v>11</v>
      </c>
      <c r="F533" s="316" t="s">
        <v>377</v>
      </c>
      <c r="G533" s="316"/>
      <c r="H533" s="222">
        <f aca="true" t="shared" si="46" ref="H533:J534">H535</f>
        <v>4942.35</v>
      </c>
      <c r="I533" s="223">
        <f t="shared" si="46"/>
        <v>4672.8</v>
      </c>
      <c r="J533" s="224">
        <f>J535</f>
        <v>4672.8</v>
      </c>
      <c r="K533" s="367"/>
    </row>
    <row r="534" spans="1:11" ht="51">
      <c r="A534" s="221">
        <v>522</v>
      </c>
      <c r="B534" s="314" t="s">
        <v>426</v>
      </c>
      <c r="C534" s="315" t="s">
        <v>57</v>
      </c>
      <c r="D534" s="316" t="s">
        <v>106</v>
      </c>
      <c r="E534" s="316" t="s">
        <v>11</v>
      </c>
      <c r="F534" s="316" t="s">
        <v>378</v>
      </c>
      <c r="G534" s="316"/>
      <c r="H534" s="222">
        <f t="shared" si="46"/>
        <v>4942.35</v>
      </c>
      <c r="I534" s="223">
        <f t="shared" si="46"/>
        <v>4672.8</v>
      </c>
      <c r="J534" s="224">
        <f t="shared" si="46"/>
        <v>4672.8</v>
      </c>
      <c r="K534" s="367"/>
    </row>
    <row r="535" spans="1:11" ht="25.5">
      <c r="A535" s="221">
        <v>523</v>
      </c>
      <c r="B535" s="314" t="s">
        <v>224</v>
      </c>
      <c r="C535" s="315" t="s">
        <v>57</v>
      </c>
      <c r="D535" s="316" t="s">
        <v>106</v>
      </c>
      <c r="E535" s="316" t="s">
        <v>11</v>
      </c>
      <c r="F535" s="316" t="s">
        <v>378</v>
      </c>
      <c r="G535" s="316" t="s">
        <v>209</v>
      </c>
      <c r="H535" s="222">
        <f>H536</f>
        <v>4942.35</v>
      </c>
      <c r="I535" s="223">
        <f>I536</f>
        <v>4672.8</v>
      </c>
      <c r="J535" s="224">
        <f>J536</f>
        <v>4672.8</v>
      </c>
      <c r="K535" s="367"/>
    </row>
    <row r="536" spans="1:11" ht="12.75">
      <c r="A536" s="221">
        <v>524</v>
      </c>
      <c r="B536" s="314" t="s">
        <v>219</v>
      </c>
      <c r="C536" s="315" t="s">
        <v>57</v>
      </c>
      <c r="D536" s="316" t="s">
        <v>106</v>
      </c>
      <c r="E536" s="316" t="s">
        <v>11</v>
      </c>
      <c r="F536" s="316" t="s">
        <v>378</v>
      </c>
      <c r="G536" s="316" t="s">
        <v>210</v>
      </c>
      <c r="H536" s="222">
        <v>4942.35</v>
      </c>
      <c r="I536" s="222">
        <v>4672.8</v>
      </c>
      <c r="J536" s="225">
        <v>4672.8</v>
      </c>
      <c r="K536" s="367"/>
    </row>
    <row r="537" spans="1:11" ht="25.5">
      <c r="A537" s="221">
        <v>525</v>
      </c>
      <c r="B537" s="314" t="s">
        <v>234</v>
      </c>
      <c r="C537" s="315" t="s">
        <v>57</v>
      </c>
      <c r="D537" s="316" t="s">
        <v>106</v>
      </c>
      <c r="E537" s="316" t="s">
        <v>11</v>
      </c>
      <c r="F537" s="316" t="s">
        <v>379</v>
      </c>
      <c r="G537" s="316"/>
      <c r="H537" s="222">
        <f>H538+H541+H544+H547</f>
        <v>38036.278</v>
      </c>
      <c r="I537" s="222">
        <f>I538+I541+I544+I547</f>
        <v>35477.528</v>
      </c>
      <c r="J537" s="225">
        <f>J538+J541+J544+J547</f>
        <v>35476.727999999996</v>
      </c>
      <c r="K537" s="367"/>
    </row>
    <row r="538" spans="1:11" ht="63.75">
      <c r="A538" s="221">
        <v>526</v>
      </c>
      <c r="B538" s="314" t="s">
        <v>427</v>
      </c>
      <c r="C538" s="315" t="s">
        <v>57</v>
      </c>
      <c r="D538" s="316" t="s">
        <v>106</v>
      </c>
      <c r="E538" s="316" t="s">
        <v>11</v>
      </c>
      <c r="F538" s="316" t="s">
        <v>380</v>
      </c>
      <c r="G538" s="316"/>
      <c r="H538" s="222">
        <f>H540</f>
        <v>37665.875</v>
      </c>
      <c r="I538" s="223">
        <f>I540</f>
        <v>35203.525</v>
      </c>
      <c r="J538" s="224">
        <f>J540</f>
        <v>35203.525</v>
      </c>
      <c r="K538" s="367"/>
    </row>
    <row r="539" spans="1:11" ht="25.5">
      <c r="A539" s="221">
        <v>527</v>
      </c>
      <c r="B539" s="314" t="s">
        <v>224</v>
      </c>
      <c r="C539" s="315" t="s">
        <v>57</v>
      </c>
      <c r="D539" s="316" t="s">
        <v>106</v>
      </c>
      <c r="E539" s="316" t="s">
        <v>11</v>
      </c>
      <c r="F539" s="316" t="s">
        <v>380</v>
      </c>
      <c r="G539" s="316" t="s">
        <v>209</v>
      </c>
      <c r="H539" s="222">
        <f>H540</f>
        <v>37665.875</v>
      </c>
      <c r="I539" s="223">
        <f>I540</f>
        <v>35203.525</v>
      </c>
      <c r="J539" s="224">
        <f>J540</f>
        <v>35203.525</v>
      </c>
      <c r="K539" s="367"/>
    </row>
    <row r="540" spans="1:11" ht="12.75">
      <c r="A540" s="221">
        <v>528</v>
      </c>
      <c r="B540" s="314" t="s">
        <v>219</v>
      </c>
      <c r="C540" s="315" t="s">
        <v>57</v>
      </c>
      <c r="D540" s="316" t="s">
        <v>106</v>
      </c>
      <c r="E540" s="316" t="s">
        <v>11</v>
      </c>
      <c r="F540" s="316" t="s">
        <v>380</v>
      </c>
      <c r="G540" s="316" t="s">
        <v>210</v>
      </c>
      <c r="H540" s="222">
        <v>37665.875</v>
      </c>
      <c r="I540" s="222">
        <v>35203.525</v>
      </c>
      <c r="J540" s="225">
        <v>35203.525</v>
      </c>
      <c r="K540" s="367"/>
    </row>
    <row r="541" spans="1:11" ht="27" customHeight="1">
      <c r="A541" s="221">
        <v>529</v>
      </c>
      <c r="B541" s="314" t="s">
        <v>551</v>
      </c>
      <c r="C541" s="315" t="s">
        <v>57</v>
      </c>
      <c r="D541" s="316" t="s">
        <v>106</v>
      </c>
      <c r="E541" s="316" t="s">
        <v>11</v>
      </c>
      <c r="F541" s="316" t="s">
        <v>552</v>
      </c>
      <c r="G541" s="316"/>
      <c r="H541" s="222">
        <f aca="true" t="shared" si="47" ref="H541:J542">H542</f>
        <v>169.467</v>
      </c>
      <c r="I541" s="223">
        <f t="shared" si="47"/>
        <v>169.467</v>
      </c>
      <c r="J541" s="224">
        <f t="shared" si="47"/>
        <v>169.467</v>
      </c>
      <c r="K541" s="367"/>
    </row>
    <row r="542" spans="1:11" ht="25.5">
      <c r="A542" s="221">
        <v>530</v>
      </c>
      <c r="B542" s="314" t="s">
        <v>224</v>
      </c>
      <c r="C542" s="315" t="s">
        <v>57</v>
      </c>
      <c r="D542" s="316" t="s">
        <v>106</v>
      </c>
      <c r="E542" s="316" t="s">
        <v>11</v>
      </c>
      <c r="F542" s="316" t="s">
        <v>552</v>
      </c>
      <c r="G542" s="316" t="s">
        <v>209</v>
      </c>
      <c r="H542" s="222">
        <f t="shared" si="47"/>
        <v>169.467</v>
      </c>
      <c r="I542" s="223">
        <f t="shared" si="47"/>
        <v>169.467</v>
      </c>
      <c r="J542" s="224">
        <f t="shared" si="47"/>
        <v>169.467</v>
      </c>
      <c r="K542" s="367"/>
    </row>
    <row r="543" spans="1:11" ht="12.75">
      <c r="A543" s="221">
        <v>531</v>
      </c>
      <c r="B543" s="314" t="s">
        <v>219</v>
      </c>
      <c r="C543" s="315" t="s">
        <v>57</v>
      </c>
      <c r="D543" s="316" t="s">
        <v>106</v>
      </c>
      <c r="E543" s="316" t="s">
        <v>11</v>
      </c>
      <c r="F543" s="316" t="s">
        <v>552</v>
      </c>
      <c r="G543" s="316" t="s">
        <v>210</v>
      </c>
      <c r="H543" s="222">
        <v>169.467</v>
      </c>
      <c r="I543" s="222">
        <v>169.467</v>
      </c>
      <c r="J543" s="225">
        <v>169.467</v>
      </c>
      <c r="K543" s="367"/>
    </row>
    <row r="544" spans="1:11" ht="63.75">
      <c r="A544" s="221">
        <v>532</v>
      </c>
      <c r="B544" s="314" t="s">
        <v>802</v>
      </c>
      <c r="C544" s="315" t="s">
        <v>57</v>
      </c>
      <c r="D544" s="316" t="s">
        <v>106</v>
      </c>
      <c r="E544" s="316" t="s">
        <v>11</v>
      </c>
      <c r="F544" s="316" t="s">
        <v>868</v>
      </c>
      <c r="G544" s="316"/>
      <c r="H544" s="222">
        <f aca="true" t="shared" si="48" ref="H544:J545">H545</f>
        <v>100.936</v>
      </c>
      <c r="I544" s="223">
        <f t="shared" si="48"/>
        <v>104.536</v>
      </c>
      <c r="J544" s="224">
        <f t="shared" si="48"/>
        <v>103.736</v>
      </c>
      <c r="K544" s="367"/>
    </row>
    <row r="545" spans="1:11" ht="25.5">
      <c r="A545" s="221">
        <v>533</v>
      </c>
      <c r="B545" s="314" t="s">
        <v>224</v>
      </c>
      <c r="C545" s="315" t="s">
        <v>57</v>
      </c>
      <c r="D545" s="316" t="s">
        <v>106</v>
      </c>
      <c r="E545" s="316" t="s">
        <v>11</v>
      </c>
      <c r="F545" s="316" t="s">
        <v>868</v>
      </c>
      <c r="G545" s="316" t="s">
        <v>209</v>
      </c>
      <c r="H545" s="222">
        <f t="shared" si="48"/>
        <v>100.936</v>
      </c>
      <c r="I545" s="223">
        <f t="shared" si="48"/>
        <v>104.536</v>
      </c>
      <c r="J545" s="224">
        <f t="shared" si="48"/>
        <v>103.736</v>
      </c>
      <c r="K545" s="367"/>
    </row>
    <row r="546" spans="1:11" ht="12.75">
      <c r="A546" s="221">
        <v>534</v>
      </c>
      <c r="B546" s="314" t="s">
        <v>219</v>
      </c>
      <c r="C546" s="315" t="s">
        <v>57</v>
      </c>
      <c r="D546" s="316" t="s">
        <v>106</v>
      </c>
      <c r="E546" s="316" t="s">
        <v>11</v>
      </c>
      <c r="F546" s="316" t="s">
        <v>868</v>
      </c>
      <c r="G546" s="316" t="s">
        <v>210</v>
      </c>
      <c r="H546" s="222">
        <v>100.936</v>
      </c>
      <c r="I546" s="223">
        <v>104.536</v>
      </c>
      <c r="J546" s="224">
        <v>103.736</v>
      </c>
      <c r="K546" s="367"/>
    </row>
    <row r="547" spans="1:11" ht="63.75">
      <c r="A547" s="221">
        <v>535</v>
      </c>
      <c r="B547" s="314" t="s">
        <v>992</v>
      </c>
      <c r="C547" s="315" t="s">
        <v>57</v>
      </c>
      <c r="D547" s="316" t="s">
        <v>106</v>
      </c>
      <c r="E547" s="316" t="s">
        <v>11</v>
      </c>
      <c r="F547" s="316" t="s">
        <v>993</v>
      </c>
      <c r="G547" s="316"/>
      <c r="H547" s="222">
        <f aca="true" t="shared" si="49" ref="H547:J548">H548</f>
        <v>100</v>
      </c>
      <c r="I547" s="223">
        <f t="shared" si="49"/>
        <v>0</v>
      </c>
      <c r="J547" s="224">
        <f t="shared" si="49"/>
        <v>0</v>
      </c>
      <c r="K547" s="367"/>
    </row>
    <row r="548" spans="1:11" ht="25.5">
      <c r="A548" s="221">
        <v>536</v>
      </c>
      <c r="B548" s="314" t="s">
        <v>224</v>
      </c>
      <c r="C548" s="315" t="s">
        <v>57</v>
      </c>
      <c r="D548" s="316" t="s">
        <v>106</v>
      </c>
      <c r="E548" s="316" t="s">
        <v>11</v>
      </c>
      <c r="F548" s="316" t="s">
        <v>993</v>
      </c>
      <c r="G548" s="316" t="s">
        <v>209</v>
      </c>
      <c r="H548" s="222">
        <f t="shared" si="49"/>
        <v>100</v>
      </c>
      <c r="I548" s="223">
        <f t="shared" si="49"/>
        <v>0</v>
      </c>
      <c r="J548" s="224">
        <f t="shared" si="49"/>
        <v>0</v>
      </c>
      <c r="K548" s="367"/>
    </row>
    <row r="549" spans="1:11" ht="12.75">
      <c r="A549" s="221">
        <v>537</v>
      </c>
      <c r="B549" s="314" t="s">
        <v>219</v>
      </c>
      <c r="C549" s="315" t="s">
        <v>57</v>
      </c>
      <c r="D549" s="316" t="s">
        <v>106</v>
      </c>
      <c r="E549" s="316" t="s">
        <v>11</v>
      </c>
      <c r="F549" s="316" t="s">
        <v>993</v>
      </c>
      <c r="G549" s="316" t="s">
        <v>210</v>
      </c>
      <c r="H549" s="222">
        <v>100</v>
      </c>
      <c r="I549" s="223">
        <v>0</v>
      </c>
      <c r="J549" s="224">
        <v>0</v>
      </c>
      <c r="K549" s="367"/>
    </row>
    <row r="550" spans="1:11" ht="12.75">
      <c r="A550" s="221">
        <v>538</v>
      </c>
      <c r="B550" s="314" t="s">
        <v>542</v>
      </c>
      <c r="C550" s="315" t="s">
        <v>57</v>
      </c>
      <c r="D550" s="316" t="s">
        <v>106</v>
      </c>
      <c r="E550" s="316" t="s">
        <v>11</v>
      </c>
      <c r="F550" s="316" t="s">
        <v>541</v>
      </c>
      <c r="G550" s="316"/>
      <c r="H550" s="222">
        <f aca="true" t="shared" si="50" ref="H550:J552">H551</f>
        <v>414.4</v>
      </c>
      <c r="I550" s="223">
        <f t="shared" si="50"/>
        <v>414.4</v>
      </c>
      <c r="J550" s="224">
        <f t="shared" si="50"/>
        <v>414.4</v>
      </c>
      <c r="K550" s="367"/>
    </row>
    <row r="551" spans="1:11" ht="51">
      <c r="A551" s="221">
        <v>539</v>
      </c>
      <c r="B551" s="314" t="s">
        <v>543</v>
      </c>
      <c r="C551" s="315" t="s">
        <v>57</v>
      </c>
      <c r="D551" s="316" t="s">
        <v>106</v>
      </c>
      <c r="E551" s="316" t="s">
        <v>11</v>
      </c>
      <c r="F551" s="316" t="s">
        <v>544</v>
      </c>
      <c r="G551" s="316"/>
      <c r="H551" s="222">
        <f>H552+H554</f>
        <v>414.4</v>
      </c>
      <c r="I551" s="222">
        <f>I552+I554</f>
        <v>414.4</v>
      </c>
      <c r="J551" s="225">
        <f>J552+J554</f>
        <v>414.4</v>
      </c>
      <c r="K551" s="367"/>
    </row>
    <row r="552" spans="1:11" ht="25.5">
      <c r="A552" s="221">
        <v>540</v>
      </c>
      <c r="B552" s="317" t="s">
        <v>510</v>
      </c>
      <c r="C552" s="315" t="s">
        <v>57</v>
      </c>
      <c r="D552" s="316" t="s">
        <v>106</v>
      </c>
      <c r="E552" s="316" t="s">
        <v>11</v>
      </c>
      <c r="F552" s="316" t="s">
        <v>544</v>
      </c>
      <c r="G552" s="316" t="s">
        <v>182</v>
      </c>
      <c r="H552" s="222">
        <f t="shared" si="50"/>
        <v>183.9</v>
      </c>
      <c r="I552" s="223">
        <f t="shared" si="50"/>
        <v>183.9</v>
      </c>
      <c r="J552" s="224">
        <f t="shared" si="50"/>
        <v>183.9</v>
      </c>
      <c r="K552" s="367"/>
    </row>
    <row r="553" spans="1:11" ht="25.5">
      <c r="A553" s="221">
        <v>541</v>
      </c>
      <c r="B553" s="314" t="s">
        <v>223</v>
      </c>
      <c r="C553" s="315" t="s">
        <v>57</v>
      </c>
      <c r="D553" s="316" t="s">
        <v>106</v>
      </c>
      <c r="E553" s="316" t="s">
        <v>11</v>
      </c>
      <c r="F553" s="316" t="s">
        <v>544</v>
      </c>
      <c r="G553" s="316" t="s">
        <v>183</v>
      </c>
      <c r="H553" s="222">
        <v>183.9</v>
      </c>
      <c r="I553" s="222">
        <v>183.9</v>
      </c>
      <c r="J553" s="225">
        <v>183.9</v>
      </c>
      <c r="K553" s="367"/>
    </row>
    <row r="554" spans="1:11" ht="12.75">
      <c r="A554" s="221">
        <v>542</v>
      </c>
      <c r="B554" s="314" t="s">
        <v>213</v>
      </c>
      <c r="C554" s="315" t="s">
        <v>57</v>
      </c>
      <c r="D554" s="316" t="s">
        <v>106</v>
      </c>
      <c r="E554" s="316" t="s">
        <v>11</v>
      </c>
      <c r="F554" s="316" t="s">
        <v>544</v>
      </c>
      <c r="G554" s="316" t="s">
        <v>203</v>
      </c>
      <c r="H554" s="222">
        <f>H555</f>
        <v>230.5</v>
      </c>
      <c r="I554" s="223">
        <f>I555</f>
        <v>230.5</v>
      </c>
      <c r="J554" s="224">
        <f>J555</f>
        <v>230.5</v>
      </c>
      <c r="K554" s="367"/>
    </row>
    <row r="555" spans="1:11" ht="12.75">
      <c r="A555" s="221">
        <v>543</v>
      </c>
      <c r="B555" s="314" t="s">
        <v>675</v>
      </c>
      <c r="C555" s="315" t="s">
        <v>57</v>
      </c>
      <c r="D555" s="316" t="s">
        <v>106</v>
      </c>
      <c r="E555" s="316" t="s">
        <v>11</v>
      </c>
      <c r="F555" s="316" t="s">
        <v>544</v>
      </c>
      <c r="G555" s="316" t="s">
        <v>676</v>
      </c>
      <c r="H555" s="222">
        <v>230.5</v>
      </c>
      <c r="I555" s="223">
        <v>230.5</v>
      </c>
      <c r="J555" s="224">
        <v>230.5</v>
      </c>
      <c r="K555" s="367"/>
    </row>
    <row r="556" spans="1:11" ht="25.5">
      <c r="A556" s="221">
        <v>544</v>
      </c>
      <c r="B556" s="314" t="s">
        <v>807</v>
      </c>
      <c r="C556" s="315" t="s">
        <v>57</v>
      </c>
      <c r="D556" s="316" t="s">
        <v>106</v>
      </c>
      <c r="E556" s="316" t="s">
        <v>11</v>
      </c>
      <c r="F556" s="316" t="s">
        <v>810</v>
      </c>
      <c r="G556" s="316"/>
      <c r="H556" s="222">
        <f aca="true" t="shared" si="51" ref="H556:J558">H557</f>
        <v>72</v>
      </c>
      <c r="I556" s="223">
        <f t="shared" si="51"/>
        <v>72</v>
      </c>
      <c r="J556" s="224">
        <f t="shared" si="51"/>
        <v>72</v>
      </c>
      <c r="K556" s="367"/>
    </row>
    <row r="557" spans="1:11" ht="25.5">
      <c r="A557" s="221">
        <v>545</v>
      </c>
      <c r="B557" s="314" t="s">
        <v>808</v>
      </c>
      <c r="C557" s="315" t="s">
        <v>57</v>
      </c>
      <c r="D557" s="316" t="s">
        <v>106</v>
      </c>
      <c r="E557" s="316" t="s">
        <v>11</v>
      </c>
      <c r="F557" s="316" t="s">
        <v>811</v>
      </c>
      <c r="G557" s="316"/>
      <c r="H557" s="222">
        <f t="shared" si="51"/>
        <v>72</v>
      </c>
      <c r="I557" s="223">
        <f t="shared" si="51"/>
        <v>72</v>
      </c>
      <c r="J557" s="224">
        <f t="shared" si="51"/>
        <v>72</v>
      </c>
      <c r="K557" s="367"/>
    </row>
    <row r="558" spans="1:11" ht="17.25" customHeight="1">
      <c r="A558" s="221">
        <v>546</v>
      </c>
      <c r="B558" s="341" t="s">
        <v>809</v>
      </c>
      <c r="C558" s="315" t="s">
        <v>57</v>
      </c>
      <c r="D558" s="316" t="s">
        <v>106</v>
      </c>
      <c r="E558" s="316" t="s">
        <v>11</v>
      </c>
      <c r="F558" s="316" t="s">
        <v>812</v>
      </c>
      <c r="G558" s="316"/>
      <c r="H558" s="222">
        <f t="shared" si="51"/>
        <v>72</v>
      </c>
      <c r="I558" s="223">
        <f t="shared" si="51"/>
        <v>72</v>
      </c>
      <c r="J558" s="224">
        <f t="shared" si="51"/>
        <v>72</v>
      </c>
      <c r="K558" s="367"/>
    </row>
    <row r="559" spans="1:11" ht="25.5">
      <c r="A559" s="221">
        <v>547</v>
      </c>
      <c r="B559" s="314" t="s">
        <v>224</v>
      </c>
      <c r="C559" s="315" t="s">
        <v>57</v>
      </c>
      <c r="D559" s="316" t="s">
        <v>106</v>
      </c>
      <c r="E559" s="316" t="s">
        <v>11</v>
      </c>
      <c r="F559" s="316" t="s">
        <v>812</v>
      </c>
      <c r="G559" s="316" t="s">
        <v>209</v>
      </c>
      <c r="H559" s="222">
        <f>H560</f>
        <v>72</v>
      </c>
      <c r="I559" s="223">
        <f>I560</f>
        <v>72</v>
      </c>
      <c r="J559" s="224">
        <f>J560</f>
        <v>72</v>
      </c>
      <c r="K559" s="367"/>
    </row>
    <row r="560" spans="1:11" ht="12.75">
      <c r="A560" s="221">
        <v>548</v>
      </c>
      <c r="B560" s="314" t="s">
        <v>219</v>
      </c>
      <c r="C560" s="315" t="s">
        <v>57</v>
      </c>
      <c r="D560" s="316" t="s">
        <v>106</v>
      </c>
      <c r="E560" s="316" t="s">
        <v>11</v>
      </c>
      <c r="F560" s="316" t="s">
        <v>812</v>
      </c>
      <c r="G560" s="316" t="s">
        <v>210</v>
      </c>
      <c r="H560" s="222">
        <v>72</v>
      </c>
      <c r="I560" s="223">
        <v>72</v>
      </c>
      <c r="J560" s="224">
        <v>72</v>
      </c>
      <c r="K560" s="367"/>
    </row>
    <row r="561" spans="1:11" ht="12.75">
      <c r="A561" s="221">
        <v>549</v>
      </c>
      <c r="B561" s="314" t="s">
        <v>132</v>
      </c>
      <c r="C561" s="315" t="s">
        <v>57</v>
      </c>
      <c r="D561" s="316" t="s">
        <v>123</v>
      </c>
      <c r="E561" s="316" t="s">
        <v>8</v>
      </c>
      <c r="F561" s="316"/>
      <c r="G561" s="316"/>
      <c r="H561" s="222">
        <f>H562+H568+H585+H579</f>
        <v>7428.24013</v>
      </c>
      <c r="I561" s="222">
        <f>I562+I568+I585+I579</f>
        <v>7322.13744</v>
      </c>
      <c r="J561" s="225">
        <f>J562+J568+J585+J579</f>
        <v>7225.85375</v>
      </c>
      <c r="K561" s="367"/>
    </row>
    <row r="562" spans="1:11" ht="12.75">
      <c r="A562" s="221">
        <v>550</v>
      </c>
      <c r="B562" s="351" t="s">
        <v>133</v>
      </c>
      <c r="C562" s="315" t="s">
        <v>57</v>
      </c>
      <c r="D562" s="325" t="s">
        <v>123</v>
      </c>
      <c r="E562" s="316" t="s">
        <v>11</v>
      </c>
      <c r="F562" s="325"/>
      <c r="G562" s="325"/>
      <c r="H562" s="227">
        <f>H563</f>
        <v>1463.22</v>
      </c>
      <c r="I562" s="223">
        <f aca="true" t="shared" si="52" ref="I562:J566">I563</f>
        <v>1463.22</v>
      </c>
      <c r="J562" s="224">
        <f t="shared" si="52"/>
        <v>1463.22</v>
      </c>
      <c r="K562" s="367"/>
    </row>
    <row r="563" spans="1:11" ht="25.5">
      <c r="A563" s="221">
        <v>551</v>
      </c>
      <c r="B563" s="352" t="s">
        <v>237</v>
      </c>
      <c r="C563" s="315" t="s">
        <v>57</v>
      </c>
      <c r="D563" s="325" t="s">
        <v>123</v>
      </c>
      <c r="E563" s="316" t="s">
        <v>11</v>
      </c>
      <c r="F563" s="325" t="s">
        <v>308</v>
      </c>
      <c r="G563" s="325"/>
      <c r="H563" s="227">
        <f>H564</f>
        <v>1463.22</v>
      </c>
      <c r="I563" s="223">
        <f t="shared" si="52"/>
        <v>1463.22</v>
      </c>
      <c r="J563" s="224">
        <f t="shared" si="52"/>
        <v>1463.22</v>
      </c>
      <c r="K563" s="367"/>
    </row>
    <row r="564" spans="1:11" ht="25.5">
      <c r="A564" s="221">
        <v>552</v>
      </c>
      <c r="B564" s="351" t="s">
        <v>589</v>
      </c>
      <c r="C564" s="315" t="s">
        <v>57</v>
      </c>
      <c r="D564" s="325" t="s">
        <v>123</v>
      </c>
      <c r="E564" s="316" t="s">
        <v>11</v>
      </c>
      <c r="F564" s="325" t="s">
        <v>309</v>
      </c>
      <c r="G564" s="325"/>
      <c r="H564" s="227">
        <f>H565</f>
        <v>1463.22</v>
      </c>
      <c r="I564" s="223">
        <f t="shared" si="52"/>
        <v>1463.22</v>
      </c>
      <c r="J564" s="224">
        <f t="shared" si="52"/>
        <v>1463.22</v>
      </c>
      <c r="K564" s="367"/>
    </row>
    <row r="565" spans="1:11" ht="63.75">
      <c r="A565" s="221">
        <v>553</v>
      </c>
      <c r="B565" s="352" t="s">
        <v>269</v>
      </c>
      <c r="C565" s="315" t="s">
        <v>57</v>
      </c>
      <c r="D565" s="325">
        <v>10</v>
      </c>
      <c r="E565" s="316" t="s">
        <v>11</v>
      </c>
      <c r="F565" s="325" t="s">
        <v>310</v>
      </c>
      <c r="G565" s="325"/>
      <c r="H565" s="227">
        <f>H566</f>
        <v>1463.22</v>
      </c>
      <c r="I565" s="223">
        <f t="shared" si="52"/>
        <v>1463.22</v>
      </c>
      <c r="J565" s="224">
        <f t="shared" si="52"/>
        <v>1463.22</v>
      </c>
      <c r="K565" s="367"/>
    </row>
    <row r="566" spans="1:11" ht="12.75">
      <c r="A566" s="221">
        <v>554</v>
      </c>
      <c r="B566" s="340" t="s">
        <v>213</v>
      </c>
      <c r="C566" s="315" t="s">
        <v>57</v>
      </c>
      <c r="D566" s="325">
        <v>10</v>
      </c>
      <c r="E566" s="316" t="s">
        <v>11</v>
      </c>
      <c r="F566" s="325" t="s">
        <v>310</v>
      </c>
      <c r="G566" s="325" t="s">
        <v>203</v>
      </c>
      <c r="H566" s="227">
        <f>H567</f>
        <v>1463.22</v>
      </c>
      <c r="I566" s="223">
        <f t="shared" si="52"/>
        <v>1463.22</v>
      </c>
      <c r="J566" s="224">
        <f t="shared" si="52"/>
        <v>1463.22</v>
      </c>
      <c r="K566" s="367"/>
    </row>
    <row r="567" spans="1:11" ht="12.75">
      <c r="A567" s="221">
        <v>555</v>
      </c>
      <c r="B567" s="352" t="s">
        <v>204</v>
      </c>
      <c r="C567" s="315" t="s">
        <v>57</v>
      </c>
      <c r="D567" s="325">
        <v>10</v>
      </c>
      <c r="E567" s="316" t="s">
        <v>11</v>
      </c>
      <c r="F567" s="325" t="s">
        <v>310</v>
      </c>
      <c r="G567" s="325" t="s">
        <v>205</v>
      </c>
      <c r="H567" s="227">
        <v>1463.22</v>
      </c>
      <c r="I567" s="227">
        <v>1463.22</v>
      </c>
      <c r="J567" s="228">
        <v>1463.22</v>
      </c>
      <c r="K567" s="367"/>
    </row>
    <row r="568" spans="1:10" ht="12.75">
      <c r="A568" s="221">
        <v>556</v>
      </c>
      <c r="B568" s="314" t="s">
        <v>134</v>
      </c>
      <c r="C568" s="315" t="s">
        <v>57</v>
      </c>
      <c r="D568" s="316" t="s">
        <v>123</v>
      </c>
      <c r="E568" s="316" t="s">
        <v>103</v>
      </c>
      <c r="F568" s="316"/>
      <c r="G568" s="316"/>
      <c r="H568" s="222">
        <f>H574+H569</f>
        <v>1437.396</v>
      </c>
      <c r="I568" s="222">
        <f>I574+I569</f>
        <v>3459.35344</v>
      </c>
      <c r="J568" s="224">
        <f>J574+J569</f>
        <v>3363.0697499999997</v>
      </c>
    </row>
    <row r="569" spans="1:10" ht="25.5">
      <c r="A569" s="221">
        <v>557</v>
      </c>
      <c r="B569" s="314" t="s">
        <v>246</v>
      </c>
      <c r="C569" s="315" t="s">
        <v>57</v>
      </c>
      <c r="D569" s="316" t="s">
        <v>123</v>
      </c>
      <c r="E569" s="316" t="s">
        <v>103</v>
      </c>
      <c r="F569" s="316" t="s">
        <v>337</v>
      </c>
      <c r="G569" s="316"/>
      <c r="H569" s="222">
        <f aca="true" t="shared" si="53" ref="H569:J572">H570</f>
        <v>0</v>
      </c>
      <c r="I569" s="223">
        <f t="shared" si="53"/>
        <v>2021.95744</v>
      </c>
      <c r="J569" s="224">
        <f t="shared" si="53"/>
        <v>1925.67375</v>
      </c>
    </row>
    <row r="570" spans="1:10" ht="25.5">
      <c r="A570" s="221">
        <v>558</v>
      </c>
      <c r="B570" s="314" t="s">
        <v>424</v>
      </c>
      <c r="C570" s="315" t="s">
        <v>57</v>
      </c>
      <c r="D570" s="316" t="s">
        <v>123</v>
      </c>
      <c r="E570" s="316" t="s">
        <v>103</v>
      </c>
      <c r="F570" s="316" t="s">
        <v>348</v>
      </c>
      <c r="G570" s="316"/>
      <c r="H570" s="222">
        <f t="shared" si="53"/>
        <v>0</v>
      </c>
      <c r="I570" s="223">
        <f t="shared" si="53"/>
        <v>2021.95744</v>
      </c>
      <c r="J570" s="224">
        <f t="shared" si="53"/>
        <v>1925.67375</v>
      </c>
    </row>
    <row r="571" spans="1:10" ht="140.25">
      <c r="A571" s="221">
        <v>559</v>
      </c>
      <c r="B571" s="314" t="s">
        <v>785</v>
      </c>
      <c r="C571" s="315" t="s">
        <v>57</v>
      </c>
      <c r="D571" s="316" t="s">
        <v>123</v>
      </c>
      <c r="E571" s="316" t="s">
        <v>103</v>
      </c>
      <c r="F571" s="316" t="s">
        <v>805</v>
      </c>
      <c r="G571" s="316"/>
      <c r="H571" s="222">
        <f t="shared" si="53"/>
        <v>0</v>
      </c>
      <c r="I571" s="223">
        <f t="shared" si="53"/>
        <v>2021.95744</v>
      </c>
      <c r="J571" s="224">
        <f t="shared" si="53"/>
        <v>1925.67375</v>
      </c>
    </row>
    <row r="572" spans="1:10" ht="25.5">
      <c r="A572" s="221">
        <v>560</v>
      </c>
      <c r="B572" s="340" t="s">
        <v>803</v>
      </c>
      <c r="C572" s="315" t="s">
        <v>57</v>
      </c>
      <c r="D572" s="316" t="s">
        <v>123</v>
      </c>
      <c r="E572" s="316" t="s">
        <v>103</v>
      </c>
      <c r="F572" s="316" t="s">
        <v>805</v>
      </c>
      <c r="G572" s="316" t="s">
        <v>793</v>
      </c>
      <c r="H572" s="222">
        <f t="shared" si="53"/>
        <v>0</v>
      </c>
      <c r="I572" s="223">
        <f t="shared" si="53"/>
        <v>2021.95744</v>
      </c>
      <c r="J572" s="224">
        <f t="shared" si="53"/>
        <v>1925.67375</v>
      </c>
    </row>
    <row r="573" spans="1:10" ht="12.75">
      <c r="A573" s="221">
        <v>561</v>
      </c>
      <c r="B573" s="314" t="s">
        <v>804</v>
      </c>
      <c r="C573" s="315" t="s">
        <v>57</v>
      </c>
      <c r="D573" s="316" t="s">
        <v>123</v>
      </c>
      <c r="E573" s="316" t="s">
        <v>103</v>
      </c>
      <c r="F573" s="316" t="s">
        <v>805</v>
      </c>
      <c r="G573" s="316" t="s">
        <v>806</v>
      </c>
      <c r="H573" s="222">
        <v>0</v>
      </c>
      <c r="I573" s="223">
        <v>2021.95744</v>
      </c>
      <c r="J573" s="224">
        <v>1925.67375</v>
      </c>
    </row>
    <row r="574" spans="1:10" ht="25.5">
      <c r="A574" s="221">
        <v>562</v>
      </c>
      <c r="B574" s="314" t="s">
        <v>245</v>
      </c>
      <c r="C574" s="315" t="s">
        <v>57</v>
      </c>
      <c r="D574" s="316" t="s">
        <v>123</v>
      </c>
      <c r="E574" s="316" t="s">
        <v>103</v>
      </c>
      <c r="F574" s="316" t="s">
        <v>304</v>
      </c>
      <c r="G574" s="316"/>
      <c r="H574" s="222">
        <f aca="true" t="shared" si="54" ref="H574:J576">H575</f>
        <v>1437.396</v>
      </c>
      <c r="I574" s="223">
        <f t="shared" si="54"/>
        <v>1437.396</v>
      </c>
      <c r="J574" s="224">
        <f t="shared" si="54"/>
        <v>1437.396</v>
      </c>
    </row>
    <row r="575" spans="1:11" ht="38.25">
      <c r="A575" s="221">
        <v>563</v>
      </c>
      <c r="B575" s="314" t="s">
        <v>500</v>
      </c>
      <c r="C575" s="315" t="s">
        <v>57</v>
      </c>
      <c r="D575" s="316" t="s">
        <v>212</v>
      </c>
      <c r="E575" s="316" t="s">
        <v>103</v>
      </c>
      <c r="F575" s="316" t="s">
        <v>381</v>
      </c>
      <c r="G575" s="316"/>
      <c r="H575" s="222">
        <f>H576</f>
        <v>1437.396</v>
      </c>
      <c r="I575" s="223">
        <f t="shared" si="54"/>
        <v>1437.396</v>
      </c>
      <c r="J575" s="224">
        <f t="shared" si="54"/>
        <v>1437.396</v>
      </c>
      <c r="K575" s="367"/>
    </row>
    <row r="576" spans="1:10" ht="76.5">
      <c r="A576" s="221">
        <v>564</v>
      </c>
      <c r="B576" s="314" t="s">
        <v>553</v>
      </c>
      <c r="C576" s="315" t="s">
        <v>57</v>
      </c>
      <c r="D576" s="316" t="s">
        <v>212</v>
      </c>
      <c r="E576" s="316" t="s">
        <v>103</v>
      </c>
      <c r="F576" s="316" t="s">
        <v>527</v>
      </c>
      <c r="G576" s="316"/>
      <c r="H576" s="222">
        <f t="shared" si="54"/>
        <v>1437.396</v>
      </c>
      <c r="I576" s="223">
        <f t="shared" si="54"/>
        <v>1437.396</v>
      </c>
      <c r="J576" s="224">
        <f t="shared" si="54"/>
        <v>1437.396</v>
      </c>
    </row>
    <row r="577" spans="1:10" ht="12.75">
      <c r="A577" s="221">
        <v>565</v>
      </c>
      <c r="B577" s="340" t="s">
        <v>213</v>
      </c>
      <c r="C577" s="315" t="s">
        <v>57</v>
      </c>
      <c r="D577" s="316" t="s">
        <v>212</v>
      </c>
      <c r="E577" s="316" t="s">
        <v>103</v>
      </c>
      <c r="F577" s="316" t="s">
        <v>527</v>
      </c>
      <c r="G577" s="316" t="s">
        <v>203</v>
      </c>
      <c r="H577" s="222">
        <f>H578</f>
        <v>1437.396</v>
      </c>
      <c r="I577" s="223">
        <f>I578</f>
        <v>1437.396</v>
      </c>
      <c r="J577" s="224">
        <f>J578</f>
        <v>1437.396</v>
      </c>
    </row>
    <row r="578" spans="1:10" ht="25.5">
      <c r="A578" s="221">
        <v>566</v>
      </c>
      <c r="B578" s="314" t="s">
        <v>221</v>
      </c>
      <c r="C578" s="315" t="s">
        <v>57</v>
      </c>
      <c r="D578" s="316" t="s">
        <v>212</v>
      </c>
      <c r="E578" s="316" t="s">
        <v>103</v>
      </c>
      <c r="F578" s="316" t="s">
        <v>527</v>
      </c>
      <c r="G578" s="316" t="s">
        <v>222</v>
      </c>
      <c r="H578" s="222">
        <v>1437.396</v>
      </c>
      <c r="I578" s="222">
        <v>1437.396</v>
      </c>
      <c r="J578" s="225">
        <v>1437.396</v>
      </c>
    </row>
    <row r="579" spans="1:10" ht="12.75">
      <c r="A579" s="221">
        <v>567</v>
      </c>
      <c r="B579" s="314" t="s">
        <v>80</v>
      </c>
      <c r="C579" s="315" t="s">
        <v>57</v>
      </c>
      <c r="D579" s="316" t="s">
        <v>123</v>
      </c>
      <c r="E579" s="316" t="s">
        <v>110</v>
      </c>
      <c r="F579" s="316"/>
      <c r="G579" s="316"/>
      <c r="H579" s="222">
        <f>H580</f>
        <v>2029.66013</v>
      </c>
      <c r="I579" s="222">
        <f>I580</f>
        <v>0</v>
      </c>
      <c r="J579" s="225">
        <f>J580</f>
        <v>0</v>
      </c>
    </row>
    <row r="580" spans="1:10" ht="25.5">
      <c r="A580" s="221">
        <v>568</v>
      </c>
      <c r="B580" s="314" t="s">
        <v>246</v>
      </c>
      <c r="C580" s="315" t="s">
        <v>57</v>
      </c>
      <c r="D580" s="316" t="s">
        <v>123</v>
      </c>
      <c r="E580" s="316" t="s">
        <v>110</v>
      </c>
      <c r="F580" s="316" t="s">
        <v>337</v>
      </c>
      <c r="G580" s="316"/>
      <c r="H580" s="222">
        <f aca="true" t="shared" si="55" ref="H580:J583">H581</f>
        <v>2029.66013</v>
      </c>
      <c r="I580" s="223">
        <f t="shared" si="55"/>
        <v>0</v>
      </c>
      <c r="J580" s="224">
        <f t="shared" si="55"/>
        <v>0</v>
      </c>
    </row>
    <row r="581" spans="1:10" ht="25.5">
      <c r="A581" s="221">
        <v>569</v>
      </c>
      <c r="B581" s="314" t="s">
        <v>424</v>
      </c>
      <c r="C581" s="315" t="s">
        <v>57</v>
      </c>
      <c r="D581" s="316" t="s">
        <v>123</v>
      </c>
      <c r="E581" s="316" t="s">
        <v>110</v>
      </c>
      <c r="F581" s="316" t="s">
        <v>348</v>
      </c>
      <c r="G581" s="316"/>
      <c r="H581" s="222">
        <f t="shared" si="55"/>
        <v>2029.66013</v>
      </c>
      <c r="I581" s="223">
        <f t="shared" si="55"/>
        <v>0</v>
      </c>
      <c r="J581" s="224">
        <f t="shared" si="55"/>
        <v>0</v>
      </c>
    </row>
    <row r="582" spans="1:10" ht="102">
      <c r="A582" s="221">
        <v>570</v>
      </c>
      <c r="B582" s="314" t="s">
        <v>994</v>
      </c>
      <c r="C582" s="315" t="s">
        <v>57</v>
      </c>
      <c r="D582" s="316" t="s">
        <v>123</v>
      </c>
      <c r="E582" s="316" t="s">
        <v>110</v>
      </c>
      <c r="F582" s="316" t="s">
        <v>995</v>
      </c>
      <c r="G582" s="316"/>
      <c r="H582" s="222">
        <f t="shared" si="55"/>
        <v>2029.66013</v>
      </c>
      <c r="I582" s="223">
        <f t="shared" si="55"/>
        <v>0</v>
      </c>
      <c r="J582" s="224">
        <f t="shared" si="55"/>
        <v>0</v>
      </c>
    </row>
    <row r="583" spans="1:10" ht="25.5">
      <c r="A583" s="221">
        <v>571</v>
      </c>
      <c r="B583" s="340" t="s">
        <v>803</v>
      </c>
      <c r="C583" s="315" t="s">
        <v>57</v>
      </c>
      <c r="D583" s="316" t="s">
        <v>123</v>
      </c>
      <c r="E583" s="316" t="s">
        <v>110</v>
      </c>
      <c r="F583" s="316" t="s">
        <v>995</v>
      </c>
      <c r="G583" s="316" t="s">
        <v>793</v>
      </c>
      <c r="H583" s="222">
        <f t="shared" si="55"/>
        <v>2029.66013</v>
      </c>
      <c r="I583" s="223">
        <f t="shared" si="55"/>
        <v>0</v>
      </c>
      <c r="J583" s="224">
        <f t="shared" si="55"/>
        <v>0</v>
      </c>
    </row>
    <row r="584" spans="1:10" ht="12.75">
      <c r="A584" s="221">
        <v>572</v>
      </c>
      <c r="B584" s="314" t="s">
        <v>804</v>
      </c>
      <c r="C584" s="315" t="s">
        <v>57</v>
      </c>
      <c r="D584" s="316" t="s">
        <v>123</v>
      </c>
      <c r="E584" s="316" t="s">
        <v>110</v>
      </c>
      <c r="F584" s="316" t="s">
        <v>995</v>
      </c>
      <c r="G584" s="316" t="s">
        <v>806</v>
      </c>
      <c r="H584" s="222">
        <v>2029.66013</v>
      </c>
      <c r="I584" s="223">
        <v>0</v>
      </c>
      <c r="J584" s="224">
        <v>0</v>
      </c>
    </row>
    <row r="585" spans="1:10" ht="12.75">
      <c r="A585" s="221">
        <v>573</v>
      </c>
      <c r="B585" s="314" t="s">
        <v>126</v>
      </c>
      <c r="C585" s="315" t="s">
        <v>57</v>
      </c>
      <c r="D585" s="316" t="s">
        <v>123</v>
      </c>
      <c r="E585" s="316" t="s">
        <v>101</v>
      </c>
      <c r="F585" s="316"/>
      <c r="G585" s="316"/>
      <c r="H585" s="222">
        <f>H586+H599</f>
        <v>2497.964</v>
      </c>
      <c r="I585" s="222">
        <f>I586+I599</f>
        <v>2399.564</v>
      </c>
      <c r="J585" s="225">
        <f>J586+J599</f>
        <v>2399.564</v>
      </c>
    </row>
    <row r="586" spans="1:10" ht="25.5">
      <c r="A586" s="221">
        <v>574</v>
      </c>
      <c r="B586" s="352" t="s">
        <v>237</v>
      </c>
      <c r="C586" s="315" t="s">
        <v>57</v>
      </c>
      <c r="D586" s="316" t="s">
        <v>123</v>
      </c>
      <c r="E586" s="316" t="s">
        <v>101</v>
      </c>
      <c r="F586" s="316" t="s">
        <v>308</v>
      </c>
      <c r="G586" s="316"/>
      <c r="H586" s="222">
        <f>H587+H593</f>
        <v>1132.964</v>
      </c>
      <c r="I586" s="222">
        <f>I587+I593</f>
        <v>1132.964</v>
      </c>
      <c r="J586" s="225">
        <f>J587+J593</f>
        <v>1132.964</v>
      </c>
    </row>
    <row r="587" spans="1:10" ht="25.5">
      <c r="A587" s="221">
        <v>575</v>
      </c>
      <c r="B587" s="352" t="s">
        <v>599</v>
      </c>
      <c r="C587" s="315" t="s">
        <v>57</v>
      </c>
      <c r="D587" s="316" t="s">
        <v>123</v>
      </c>
      <c r="E587" s="316" t="s">
        <v>101</v>
      </c>
      <c r="F587" s="316" t="s">
        <v>309</v>
      </c>
      <c r="G587" s="316"/>
      <c r="H587" s="222">
        <f>H588</f>
        <v>493.39</v>
      </c>
      <c r="I587" s="223">
        <f>I588</f>
        <v>493.39</v>
      </c>
      <c r="J587" s="224">
        <f>J588</f>
        <v>493.39</v>
      </c>
    </row>
    <row r="588" spans="1:10" ht="89.25">
      <c r="A588" s="221">
        <v>576</v>
      </c>
      <c r="B588" s="352" t="s">
        <v>238</v>
      </c>
      <c r="C588" s="315" t="s">
        <v>57</v>
      </c>
      <c r="D588" s="316" t="s">
        <v>123</v>
      </c>
      <c r="E588" s="316" t="s">
        <v>101</v>
      </c>
      <c r="F588" s="325" t="s">
        <v>312</v>
      </c>
      <c r="G588" s="325"/>
      <c r="H588" s="227">
        <f>H589+H591</f>
        <v>493.39</v>
      </c>
      <c r="I588" s="229">
        <f>I589+I591</f>
        <v>493.39</v>
      </c>
      <c r="J588" s="230">
        <f>J589+J591</f>
        <v>493.39</v>
      </c>
    </row>
    <row r="589" spans="1:11" ht="25.5">
      <c r="A589" s="221">
        <v>577</v>
      </c>
      <c r="B589" s="317" t="s">
        <v>510</v>
      </c>
      <c r="C589" s="315" t="s">
        <v>57</v>
      </c>
      <c r="D589" s="316" t="s">
        <v>123</v>
      </c>
      <c r="E589" s="316" t="s">
        <v>101</v>
      </c>
      <c r="F589" s="325" t="s">
        <v>312</v>
      </c>
      <c r="G589" s="325" t="s">
        <v>182</v>
      </c>
      <c r="H589" s="227">
        <f>H590</f>
        <v>217.39</v>
      </c>
      <c r="I589" s="229">
        <f>I590</f>
        <v>217.39</v>
      </c>
      <c r="J589" s="230">
        <f>J590</f>
        <v>217.39</v>
      </c>
      <c r="K589" s="367"/>
    </row>
    <row r="590" spans="1:11" ht="25.5">
      <c r="A590" s="221">
        <v>578</v>
      </c>
      <c r="B590" s="314" t="s">
        <v>223</v>
      </c>
      <c r="C590" s="315" t="s">
        <v>57</v>
      </c>
      <c r="D590" s="316" t="s">
        <v>123</v>
      </c>
      <c r="E590" s="316" t="s">
        <v>101</v>
      </c>
      <c r="F590" s="325" t="s">
        <v>312</v>
      </c>
      <c r="G590" s="325" t="s">
        <v>183</v>
      </c>
      <c r="H590" s="227">
        <v>217.39</v>
      </c>
      <c r="I590" s="227">
        <v>217.39</v>
      </c>
      <c r="J590" s="228">
        <v>217.39</v>
      </c>
      <c r="K590" s="367"/>
    </row>
    <row r="591" spans="1:11" ht="12.75">
      <c r="A591" s="221">
        <v>579</v>
      </c>
      <c r="B591" s="340" t="s">
        <v>213</v>
      </c>
      <c r="C591" s="315" t="s">
        <v>57</v>
      </c>
      <c r="D591" s="316" t="s">
        <v>123</v>
      </c>
      <c r="E591" s="316" t="s">
        <v>101</v>
      </c>
      <c r="F591" s="325" t="s">
        <v>312</v>
      </c>
      <c r="G591" s="325" t="s">
        <v>203</v>
      </c>
      <c r="H591" s="227">
        <f>H592</f>
        <v>276</v>
      </c>
      <c r="I591" s="229">
        <f>I592</f>
        <v>276</v>
      </c>
      <c r="J591" s="230">
        <f>J592</f>
        <v>276</v>
      </c>
      <c r="K591" s="367"/>
    </row>
    <row r="592" spans="1:11" ht="12.75">
      <c r="A592" s="221">
        <v>580</v>
      </c>
      <c r="B592" s="352" t="s">
        <v>204</v>
      </c>
      <c r="C592" s="315" t="s">
        <v>57</v>
      </c>
      <c r="D592" s="316" t="s">
        <v>123</v>
      </c>
      <c r="E592" s="316" t="s">
        <v>101</v>
      </c>
      <c r="F592" s="325" t="s">
        <v>312</v>
      </c>
      <c r="G592" s="325" t="s">
        <v>205</v>
      </c>
      <c r="H592" s="227">
        <v>276</v>
      </c>
      <c r="I592" s="227">
        <v>276</v>
      </c>
      <c r="J592" s="228">
        <v>276</v>
      </c>
      <c r="K592" s="367"/>
    </row>
    <row r="593" spans="1:11" ht="12.75">
      <c r="A593" s="221">
        <v>581</v>
      </c>
      <c r="B593" s="353" t="s">
        <v>220</v>
      </c>
      <c r="C593" s="315" t="s">
        <v>57</v>
      </c>
      <c r="D593" s="316" t="s">
        <v>123</v>
      </c>
      <c r="E593" s="316" t="s">
        <v>101</v>
      </c>
      <c r="F593" s="325" t="s">
        <v>311</v>
      </c>
      <c r="G593" s="325"/>
      <c r="H593" s="227">
        <f>H594</f>
        <v>639.5740000000001</v>
      </c>
      <c r="I593" s="229">
        <f>I594</f>
        <v>639.5740000000001</v>
      </c>
      <c r="J593" s="230">
        <f>J594</f>
        <v>639.5740000000001</v>
      </c>
      <c r="K593" s="367"/>
    </row>
    <row r="594" spans="1:11" ht="51">
      <c r="A594" s="221">
        <v>582</v>
      </c>
      <c r="B594" s="352" t="s">
        <v>239</v>
      </c>
      <c r="C594" s="315" t="s">
        <v>57</v>
      </c>
      <c r="D594" s="316" t="s">
        <v>123</v>
      </c>
      <c r="E594" s="316" t="s">
        <v>101</v>
      </c>
      <c r="F594" s="325" t="s">
        <v>313</v>
      </c>
      <c r="G594" s="325"/>
      <c r="H594" s="227">
        <f>H597+H595</f>
        <v>639.5740000000001</v>
      </c>
      <c r="I594" s="229">
        <f>I597+I595</f>
        <v>639.5740000000001</v>
      </c>
      <c r="J594" s="230">
        <f>J597+J595</f>
        <v>639.5740000000001</v>
      </c>
      <c r="K594" s="367"/>
    </row>
    <row r="595" spans="1:11" ht="25.5">
      <c r="A595" s="221">
        <v>583</v>
      </c>
      <c r="B595" s="317" t="s">
        <v>510</v>
      </c>
      <c r="C595" s="315" t="s">
        <v>57</v>
      </c>
      <c r="D595" s="316" t="s">
        <v>123</v>
      </c>
      <c r="E595" s="316" t="s">
        <v>101</v>
      </c>
      <c r="F595" s="325" t="s">
        <v>313</v>
      </c>
      <c r="G595" s="325" t="s">
        <v>182</v>
      </c>
      <c r="H595" s="227">
        <f>H596</f>
        <v>471.574</v>
      </c>
      <c r="I595" s="229">
        <f>I596</f>
        <v>471.574</v>
      </c>
      <c r="J595" s="230">
        <f>J596</f>
        <v>471.574</v>
      </c>
      <c r="K595" s="367"/>
    </row>
    <row r="596" spans="1:11" ht="25.5">
      <c r="A596" s="221">
        <v>584</v>
      </c>
      <c r="B596" s="314" t="s">
        <v>223</v>
      </c>
      <c r="C596" s="315" t="s">
        <v>57</v>
      </c>
      <c r="D596" s="316" t="s">
        <v>123</v>
      </c>
      <c r="E596" s="316" t="s">
        <v>101</v>
      </c>
      <c r="F596" s="325" t="s">
        <v>313</v>
      </c>
      <c r="G596" s="325" t="s">
        <v>183</v>
      </c>
      <c r="H596" s="227">
        <v>471.574</v>
      </c>
      <c r="I596" s="227">
        <v>471.574</v>
      </c>
      <c r="J596" s="228">
        <v>471.574</v>
      </c>
      <c r="K596" s="367"/>
    </row>
    <row r="597" spans="1:11" ht="12.75">
      <c r="A597" s="221">
        <v>585</v>
      </c>
      <c r="B597" s="340" t="s">
        <v>213</v>
      </c>
      <c r="C597" s="315" t="s">
        <v>57</v>
      </c>
      <c r="D597" s="316" t="s">
        <v>123</v>
      </c>
      <c r="E597" s="316" t="s">
        <v>101</v>
      </c>
      <c r="F597" s="325" t="s">
        <v>313</v>
      </c>
      <c r="G597" s="325" t="s">
        <v>203</v>
      </c>
      <c r="H597" s="227">
        <f>H598</f>
        <v>168</v>
      </c>
      <c r="I597" s="227">
        <f>I598</f>
        <v>168</v>
      </c>
      <c r="J597" s="228">
        <f>J598</f>
        <v>168</v>
      </c>
      <c r="K597" s="367"/>
    </row>
    <row r="598" spans="1:11" ht="12.75">
      <c r="A598" s="221">
        <v>586</v>
      </c>
      <c r="B598" s="352" t="s">
        <v>204</v>
      </c>
      <c r="C598" s="315" t="s">
        <v>57</v>
      </c>
      <c r="D598" s="316" t="s">
        <v>123</v>
      </c>
      <c r="E598" s="316" t="s">
        <v>101</v>
      </c>
      <c r="F598" s="325" t="s">
        <v>313</v>
      </c>
      <c r="G598" s="325" t="s">
        <v>205</v>
      </c>
      <c r="H598" s="227">
        <v>168</v>
      </c>
      <c r="I598" s="227">
        <v>168</v>
      </c>
      <c r="J598" s="228">
        <v>168</v>
      </c>
      <c r="K598" s="367"/>
    </row>
    <row r="599" spans="1:11" ht="12.75">
      <c r="A599" s="221">
        <v>587</v>
      </c>
      <c r="B599" s="352" t="s">
        <v>178</v>
      </c>
      <c r="C599" s="315" t="s">
        <v>57</v>
      </c>
      <c r="D599" s="316" t="s">
        <v>123</v>
      </c>
      <c r="E599" s="316" t="s">
        <v>101</v>
      </c>
      <c r="F599" s="316" t="s">
        <v>319</v>
      </c>
      <c r="G599" s="316"/>
      <c r="H599" s="222">
        <f aca="true" t="shared" si="56" ref="H599:J600">H600</f>
        <v>1365</v>
      </c>
      <c r="I599" s="222">
        <f t="shared" si="56"/>
        <v>1266.6</v>
      </c>
      <c r="J599" s="225">
        <f t="shared" si="56"/>
        <v>1266.6</v>
      </c>
      <c r="K599" s="367"/>
    </row>
    <row r="600" spans="1:11" ht="38.25">
      <c r="A600" s="221">
        <v>588</v>
      </c>
      <c r="B600" s="352" t="s">
        <v>208</v>
      </c>
      <c r="C600" s="315" t="s">
        <v>57</v>
      </c>
      <c r="D600" s="316" t="s">
        <v>123</v>
      </c>
      <c r="E600" s="316" t="s">
        <v>101</v>
      </c>
      <c r="F600" s="316" t="s">
        <v>357</v>
      </c>
      <c r="G600" s="316"/>
      <c r="H600" s="222">
        <f t="shared" si="56"/>
        <v>1365</v>
      </c>
      <c r="I600" s="223">
        <f t="shared" si="56"/>
        <v>1266.6</v>
      </c>
      <c r="J600" s="224">
        <f t="shared" si="56"/>
        <v>1266.6</v>
      </c>
      <c r="K600" s="367"/>
    </row>
    <row r="601" spans="1:11" ht="63.75">
      <c r="A601" s="221">
        <v>589</v>
      </c>
      <c r="B601" s="354" t="s">
        <v>669</v>
      </c>
      <c r="C601" s="315" t="s">
        <v>57</v>
      </c>
      <c r="D601" s="316" t="s">
        <v>123</v>
      </c>
      <c r="E601" s="316" t="s">
        <v>101</v>
      </c>
      <c r="F601" s="325" t="s">
        <v>591</v>
      </c>
      <c r="G601" s="325"/>
      <c r="H601" s="227">
        <f>H602+H604</f>
        <v>1365</v>
      </c>
      <c r="I601" s="229">
        <f>I602+I604</f>
        <v>1266.6</v>
      </c>
      <c r="J601" s="230">
        <f>J602+J604</f>
        <v>1266.6</v>
      </c>
      <c r="K601" s="367"/>
    </row>
    <row r="602" spans="1:11" ht="51">
      <c r="A602" s="221">
        <v>590</v>
      </c>
      <c r="B602" s="314" t="s">
        <v>242</v>
      </c>
      <c r="C602" s="315" t="s">
        <v>57</v>
      </c>
      <c r="D602" s="316" t="s">
        <v>123</v>
      </c>
      <c r="E602" s="316" t="s">
        <v>101</v>
      </c>
      <c r="F602" s="325" t="s">
        <v>591</v>
      </c>
      <c r="G602" s="316" t="s">
        <v>170</v>
      </c>
      <c r="H602" s="222">
        <f>H603</f>
        <v>1216.5</v>
      </c>
      <c r="I602" s="223">
        <f>I603</f>
        <v>1118.1</v>
      </c>
      <c r="J602" s="224">
        <f>J603</f>
        <v>1118.1</v>
      </c>
      <c r="K602" s="367"/>
    </row>
    <row r="603" spans="1:11" ht="25.5">
      <c r="A603" s="221">
        <v>591</v>
      </c>
      <c r="B603" s="314" t="s">
        <v>202</v>
      </c>
      <c r="C603" s="315" t="s">
        <v>57</v>
      </c>
      <c r="D603" s="316" t="s">
        <v>123</v>
      </c>
      <c r="E603" s="316" t="s">
        <v>101</v>
      </c>
      <c r="F603" s="325" t="s">
        <v>591</v>
      </c>
      <c r="G603" s="316" t="s">
        <v>122</v>
      </c>
      <c r="H603" s="222">
        <v>1216.5</v>
      </c>
      <c r="I603" s="222">
        <v>1118.1</v>
      </c>
      <c r="J603" s="225">
        <v>1118.1</v>
      </c>
      <c r="K603" s="367"/>
    </row>
    <row r="604" spans="1:11" ht="25.5">
      <c r="A604" s="221">
        <v>592</v>
      </c>
      <c r="B604" s="317" t="s">
        <v>510</v>
      </c>
      <c r="C604" s="315" t="s">
        <v>57</v>
      </c>
      <c r="D604" s="316" t="s">
        <v>123</v>
      </c>
      <c r="E604" s="316" t="s">
        <v>101</v>
      </c>
      <c r="F604" s="325" t="s">
        <v>591</v>
      </c>
      <c r="G604" s="316" t="s">
        <v>182</v>
      </c>
      <c r="H604" s="222">
        <f>H605</f>
        <v>148.5</v>
      </c>
      <c r="I604" s="223">
        <f>I605</f>
        <v>148.5</v>
      </c>
      <c r="J604" s="224">
        <f>J605</f>
        <v>148.5</v>
      </c>
      <c r="K604" s="367"/>
    </row>
    <row r="605" spans="1:11" ht="25.5">
      <c r="A605" s="221">
        <v>593</v>
      </c>
      <c r="B605" s="314" t="s">
        <v>223</v>
      </c>
      <c r="C605" s="315" t="s">
        <v>57</v>
      </c>
      <c r="D605" s="316" t="s">
        <v>123</v>
      </c>
      <c r="E605" s="316" t="s">
        <v>101</v>
      </c>
      <c r="F605" s="325" t="s">
        <v>591</v>
      </c>
      <c r="G605" s="316" t="s">
        <v>183</v>
      </c>
      <c r="H605" s="222">
        <v>148.5</v>
      </c>
      <c r="I605" s="223">
        <v>148.5</v>
      </c>
      <c r="J605" s="224">
        <v>148.5</v>
      </c>
      <c r="K605" s="367"/>
    </row>
    <row r="606" spans="1:11" ht="12.75">
      <c r="A606" s="221">
        <v>594</v>
      </c>
      <c r="B606" s="314" t="s">
        <v>42</v>
      </c>
      <c r="C606" s="315" t="s">
        <v>57</v>
      </c>
      <c r="D606" s="316" t="s">
        <v>35</v>
      </c>
      <c r="E606" s="316" t="s">
        <v>8</v>
      </c>
      <c r="F606" s="316"/>
      <c r="G606" s="316"/>
      <c r="H606" s="222">
        <f>H607+H624</f>
        <v>27498.905</v>
      </c>
      <c r="I606" s="223">
        <f>I607+I624</f>
        <v>26964.506999999998</v>
      </c>
      <c r="J606" s="224">
        <f>J607+J624</f>
        <v>26964.506999999998</v>
      </c>
      <c r="K606" s="367"/>
    </row>
    <row r="607" spans="1:11" ht="12.75">
      <c r="A607" s="221">
        <v>595</v>
      </c>
      <c r="B607" s="314" t="s">
        <v>43</v>
      </c>
      <c r="C607" s="315" t="s">
        <v>57</v>
      </c>
      <c r="D607" s="316" t="s">
        <v>35</v>
      </c>
      <c r="E607" s="316" t="s">
        <v>11</v>
      </c>
      <c r="F607" s="316"/>
      <c r="G607" s="316"/>
      <c r="H607" s="222">
        <f>H608</f>
        <v>21948.825999999997</v>
      </c>
      <c r="I607" s="223">
        <f>I608</f>
        <v>21538.278</v>
      </c>
      <c r="J607" s="224">
        <f>J608</f>
        <v>21538.278</v>
      </c>
      <c r="K607" s="367"/>
    </row>
    <row r="608" spans="1:11" ht="25.5">
      <c r="A608" s="221">
        <v>596</v>
      </c>
      <c r="B608" s="314" t="s">
        <v>429</v>
      </c>
      <c r="C608" s="315" t="s">
        <v>57</v>
      </c>
      <c r="D608" s="316" t="s">
        <v>35</v>
      </c>
      <c r="E608" s="316" t="s">
        <v>11</v>
      </c>
      <c r="F608" s="316" t="s">
        <v>382</v>
      </c>
      <c r="G608" s="316"/>
      <c r="H608" s="222">
        <f>H610+H617</f>
        <v>21948.825999999997</v>
      </c>
      <c r="I608" s="222">
        <f>I610+I617</f>
        <v>21538.278</v>
      </c>
      <c r="J608" s="225">
        <f>J610+J617</f>
        <v>21538.278</v>
      </c>
      <c r="K608" s="367"/>
    </row>
    <row r="609" spans="1:11" ht="12.75">
      <c r="A609" s="221">
        <v>597</v>
      </c>
      <c r="B609" s="314" t="s">
        <v>215</v>
      </c>
      <c r="C609" s="315" t="s">
        <v>57</v>
      </c>
      <c r="D609" s="316" t="s">
        <v>35</v>
      </c>
      <c r="E609" s="316" t="s">
        <v>11</v>
      </c>
      <c r="F609" s="316" t="s">
        <v>385</v>
      </c>
      <c r="G609" s="316"/>
      <c r="H609" s="222">
        <f>H610</f>
        <v>2006.5000000000002</v>
      </c>
      <c r="I609" s="222">
        <f>I610</f>
        <v>2556.5</v>
      </c>
      <c r="J609" s="225">
        <f>J610</f>
        <v>2556.5</v>
      </c>
      <c r="K609" s="367"/>
    </row>
    <row r="610" spans="1:11" ht="51">
      <c r="A610" s="221">
        <v>598</v>
      </c>
      <c r="B610" s="314" t="s">
        <v>430</v>
      </c>
      <c r="C610" s="315" t="s">
        <v>57</v>
      </c>
      <c r="D610" s="316" t="s">
        <v>35</v>
      </c>
      <c r="E610" s="316" t="s">
        <v>11</v>
      </c>
      <c r="F610" s="316" t="s">
        <v>386</v>
      </c>
      <c r="G610" s="316"/>
      <c r="H610" s="222">
        <f>H611+H614+H615</f>
        <v>2006.5000000000002</v>
      </c>
      <c r="I610" s="222">
        <f>I611+I614+I615</f>
        <v>2556.5</v>
      </c>
      <c r="J610" s="225">
        <f>J611+J614+J615</f>
        <v>2556.5</v>
      </c>
      <c r="K610" s="367"/>
    </row>
    <row r="611" spans="1:11" ht="51">
      <c r="A611" s="221">
        <v>599</v>
      </c>
      <c r="B611" s="317" t="s">
        <v>180</v>
      </c>
      <c r="C611" s="315" t="s">
        <v>57</v>
      </c>
      <c r="D611" s="316" t="s">
        <v>35</v>
      </c>
      <c r="E611" s="316" t="s">
        <v>11</v>
      </c>
      <c r="F611" s="316" t="s">
        <v>386</v>
      </c>
      <c r="G611" s="316" t="s">
        <v>170</v>
      </c>
      <c r="H611" s="222">
        <f>H612</f>
        <v>1555.3000000000002</v>
      </c>
      <c r="I611" s="223">
        <f>I612</f>
        <v>2105.3</v>
      </c>
      <c r="J611" s="224">
        <f>J612</f>
        <v>2105.3</v>
      </c>
      <c r="K611" s="367"/>
    </row>
    <row r="612" spans="1:11" ht="12.75">
      <c r="A612" s="221">
        <v>600</v>
      </c>
      <c r="B612" s="314" t="s">
        <v>195</v>
      </c>
      <c r="C612" s="315" t="s">
        <v>57</v>
      </c>
      <c r="D612" s="316" t="s">
        <v>35</v>
      </c>
      <c r="E612" s="316" t="s">
        <v>11</v>
      </c>
      <c r="F612" s="316" t="s">
        <v>386</v>
      </c>
      <c r="G612" s="316" t="s">
        <v>140</v>
      </c>
      <c r="H612" s="222">
        <f>2105.3-550</f>
        <v>1555.3000000000002</v>
      </c>
      <c r="I612" s="222">
        <v>2105.3</v>
      </c>
      <c r="J612" s="225">
        <v>2105.3</v>
      </c>
      <c r="K612" s="367"/>
    </row>
    <row r="613" spans="1:11" ht="25.5">
      <c r="A613" s="221">
        <v>601</v>
      </c>
      <c r="B613" s="317" t="s">
        <v>510</v>
      </c>
      <c r="C613" s="315" t="s">
        <v>57</v>
      </c>
      <c r="D613" s="316" t="s">
        <v>35</v>
      </c>
      <c r="E613" s="316" t="s">
        <v>11</v>
      </c>
      <c r="F613" s="316" t="s">
        <v>386</v>
      </c>
      <c r="G613" s="316" t="s">
        <v>182</v>
      </c>
      <c r="H613" s="222">
        <f>H614</f>
        <v>207.2</v>
      </c>
      <c r="I613" s="223">
        <f>I614</f>
        <v>207.2</v>
      </c>
      <c r="J613" s="224">
        <f>J614</f>
        <v>207.2</v>
      </c>
      <c r="K613" s="367"/>
    </row>
    <row r="614" spans="1:11" ht="25.5">
      <c r="A614" s="221">
        <v>602</v>
      </c>
      <c r="B614" s="314" t="s">
        <v>223</v>
      </c>
      <c r="C614" s="315" t="s">
        <v>57</v>
      </c>
      <c r="D614" s="316" t="s">
        <v>35</v>
      </c>
      <c r="E614" s="316" t="s">
        <v>11</v>
      </c>
      <c r="F614" s="316" t="s">
        <v>386</v>
      </c>
      <c r="G614" s="316" t="s">
        <v>183</v>
      </c>
      <c r="H614" s="222">
        <v>207.2</v>
      </c>
      <c r="I614" s="222">
        <v>207.2</v>
      </c>
      <c r="J614" s="225">
        <v>207.2</v>
      </c>
      <c r="K614" s="367"/>
    </row>
    <row r="615" spans="1:11" ht="12.75">
      <c r="A615" s="221">
        <v>603</v>
      </c>
      <c r="B615" s="340" t="s">
        <v>213</v>
      </c>
      <c r="C615" s="315" t="s">
        <v>57</v>
      </c>
      <c r="D615" s="316" t="s">
        <v>35</v>
      </c>
      <c r="E615" s="316" t="s">
        <v>11</v>
      </c>
      <c r="F615" s="316" t="s">
        <v>386</v>
      </c>
      <c r="G615" s="316" t="s">
        <v>203</v>
      </c>
      <c r="H615" s="222">
        <f>H616</f>
        <v>244</v>
      </c>
      <c r="I615" s="222">
        <f>I616</f>
        <v>244</v>
      </c>
      <c r="J615" s="225">
        <f>J616</f>
        <v>244</v>
      </c>
      <c r="K615" s="367"/>
    </row>
    <row r="616" spans="1:11" ht="12.75">
      <c r="A616" s="221">
        <v>604</v>
      </c>
      <c r="B616" s="352" t="s">
        <v>675</v>
      </c>
      <c r="C616" s="315" t="s">
        <v>57</v>
      </c>
      <c r="D616" s="316" t="s">
        <v>35</v>
      </c>
      <c r="E616" s="316" t="s">
        <v>11</v>
      </c>
      <c r="F616" s="316" t="s">
        <v>386</v>
      </c>
      <c r="G616" s="316" t="s">
        <v>676</v>
      </c>
      <c r="H616" s="222">
        <v>244</v>
      </c>
      <c r="I616" s="222">
        <v>244</v>
      </c>
      <c r="J616" s="225">
        <v>244</v>
      </c>
      <c r="K616" s="367"/>
    </row>
    <row r="617" spans="1:11" ht="78.75" customHeight="1">
      <c r="A617" s="221">
        <v>605</v>
      </c>
      <c r="B617" s="314" t="s">
        <v>214</v>
      </c>
      <c r="C617" s="315" t="s">
        <v>57</v>
      </c>
      <c r="D617" s="316" t="s">
        <v>35</v>
      </c>
      <c r="E617" s="316" t="s">
        <v>11</v>
      </c>
      <c r="F617" s="316" t="s">
        <v>383</v>
      </c>
      <c r="G617" s="316"/>
      <c r="H617" s="222">
        <f>H618+H621</f>
        <v>19942.325999999997</v>
      </c>
      <c r="I617" s="222">
        <f>I618+I621</f>
        <v>18981.778</v>
      </c>
      <c r="J617" s="225">
        <f>J618+J621</f>
        <v>18981.778</v>
      </c>
      <c r="K617" s="367"/>
    </row>
    <row r="618" spans="1:11" ht="51">
      <c r="A618" s="221">
        <v>606</v>
      </c>
      <c r="B618" s="314" t="s">
        <v>649</v>
      </c>
      <c r="C618" s="315" t="s">
        <v>57</v>
      </c>
      <c r="D618" s="316" t="s">
        <v>35</v>
      </c>
      <c r="E618" s="316" t="s">
        <v>11</v>
      </c>
      <c r="F618" s="316" t="s">
        <v>384</v>
      </c>
      <c r="G618" s="316"/>
      <c r="H618" s="222">
        <f>H620</f>
        <v>19637.438</v>
      </c>
      <c r="I618" s="223">
        <f>I620</f>
        <v>18981.778</v>
      </c>
      <c r="J618" s="224">
        <f>J620</f>
        <v>18981.778</v>
      </c>
      <c r="K618" s="367"/>
    </row>
    <row r="619" spans="1:11" ht="25.5">
      <c r="A619" s="221">
        <v>607</v>
      </c>
      <c r="B619" s="314" t="s">
        <v>224</v>
      </c>
      <c r="C619" s="315" t="s">
        <v>57</v>
      </c>
      <c r="D619" s="316" t="s">
        <v>35</v>
      </c>
      <c r="E619" s="316" t="s">
        <v>11</v>
      </c>
      <c r="F619" s="316" t="s">
        <v>384</v>
      </c>
      <c r="G619" s="316" t="s">
        <v>209</v>
      </c>
      <c r="H619" s="222">
        <f>H620</f>
        <v>19637.438</v>
      </c>
      <c r="I619" s="223">
        <f>I620</f>
        <v>18981.778</v>
      </c>
      <c r="J619" s="224">
        <f>J620</f>
        <v>18981.778</v>
      </c>
      <c r="K619" s="367"/>
    </row>
    <row r="620" spans="1:10" ht="12.75">
      <c r="A620" s="221">
        <v>608</v>
      </c>
      <c r="B620" s="314" t="s">
        <v>219</v>
      </c>
      <c r="C620" s="315" t="s">
        <v>57</v>
      </c>
      <c r="D620" s="316" t="s">
        <v>35</v>
      </c>
      <c r="E620" s="316" t="s">
        <v>11</v>
      </c>
      <c r="F620" s="316" t="s">
        <v>384</v>
      </c>
      <c r="G620" s="316" t="s">
        <v>210</v>
      </c>
      <c r="H620" s="222">
        <v>19637.438</v>
      </c>
      <c r="I620" s="222">
        <v>18981.778</v>
      </c>
      <c r="J620" s="225">
        <v>18981.778</v>
      </c>
    </row>
    <row r="621" spans="1:10" ht="63.75">
      <c r="A621" s="221">
        <v>609</v>
      </c>
      <c r="B621" s="314" t="s">
        <v>849</v>
      </c>
      <c r="C621" s="315" t="s">
        <v>57</v>
      </c>
      <c r="D621" s="316" t="s">
        <v>35</v>
      </c>
      <c r="E621" s="316" t="s">
        <v>11</v>
      </c>
      <c r="F621" s="316" t="s">
        <v>850</v>
      </c>
      <c r="G621" s="316"/>
      <c r="H621" s="222">
        <f>H622</f>
        <v>304.888</v>
      </c>
      <c r="I621" s="223">
        <v>0</v>
      </c>
      <c r="J621" s="224">
        <v>0</v>
      </c>
    </row>
    <row r="622" spans="1:10" ht="25.5">
      <c r="A622" s="221">
        <v>610</v>
      </c>
      <c r="B622" s="314" t="s">
        <v>224</v>
      </c>
      <c r="C622" s="315" t="s">
        <v>57</v>
      </c>
      <c r="D622" s="316" t="s">
        <v>35</v>
      </c>
      <c r="E622" s="316" t="s">
        <v>11</v>
      </c>
      <c r="F622" s="316" t="s">
        <v>850</v>
      </c>
      <c r="G622" s="316" t="s">
        <v>209</v>
      </c>
      <c r="H622" s="222">
        <f>H623</f>
        <v>304.888</v>
      </c>
      <c r="I622" s="223">
        <v>0</v>
      </c>
      <c r="J622" s="224">
        <v>0</v>
      </c>
    </row>
    <row r="623" spans="1:10" ht="12.75">
      <c r="A623" s="221">
        <v>611</v>
      </c>
      <c r="B623" s="314" t="s">
        <v>219</v>
      </c>
      <c r="C623" s="315" t="s">
        <v>57</v>
      </c>
      <c r="D623" s="316" t="s">
        <v>35</v>
      </c>
      <c r="E623" s="316" t="s">
        <v>11</v>
      </c>
      <c r="F623" s="316" t="s">
        <v>850</v>
      </c>
      <c r="G623" s="316" t="s">
        <v>210</v>
      </c>
      <c r="H623" s="222">
        <v>304.888</v>
      </c>
      <c r="I623" s="223">
        <v>0</v>
      </c>
      <c r="J623" s="224">
        <v>0</v>
      </c>
    </row>
    <row r="624" spans="1:10" ht="12.75">
      <c r="A624" s="221">
        <v>612</v>
      </c>
      <c r="B624" s="314" t="s">
        <v>22</v>
      </c>
      <c r="C624" s="315" t="s">
        <v>57</v>
      </c>
      <c r="D624" s="316" t="s">
        <v>35</v>
      </c>
      <c r="E624" s="316" t="s">
        <v>144</v>
      </c>
      <c r="F624" s="316"/>
      <c r="G624" s="316"/>
      <c r="H624" s="222">
        <f>H625</f>
        <v>5550.079</v>
      </c>
      <c r="I624" s="223">
        <f aca="true" t="shared" si="57" ref="H624:J625">I625</f>
        <v>5426.229</v>
      </c>
      <c r="J624" s="224">
        <f t="shared" si="57"/>
        <v>5426.229</v>
      </c>
    </row>
    <row r="625" spans="1:10" ht="25.5">
      <c r="A625" s="221">
        <v>613</v>
      </c>
      <c r="B625" s="314" t="s">
        <v>429</v>
      </c>
      <c r="C625" s="315" t="s">
        <v>57</v>
      </c>
      <c r="D625" s="316" t="s">
        <v>35</v>
      </c>
      <c r="E625" s="316" t="s">
        <v>144</v>
      </c>
      <c r="F625" s="316" t="s">
        <v>382</v>
      </c>
      <c r="G625" s="316"/>
      <c r="H625" s="222">
        <f t="shared" si="57"/>
        <v>5550.079</v>
      </c>
      <c r="I625" s="223">
        <f t="shared" si="57"/>
        <v>5426.229</v>
      </c>
      <c r="J625" s="224">
        <f t="shared" si="57"/>
        <v>5426.229</v>
      </c>
    </row>
    <row r="626" spans="1:10" ht="25.5">
      <c r="A626" s="221">
        <v>614</v>
      </c>
      <c r="B626" s="314" t="s">
        <v>216</v>
      </c>
      <c r="C626" s="315" t="s">
        <v>57</v>
      </c>
      <c r="D626" s="316" t="s">
        <v>35</v>
      </c>
      <c r="E626" s="316" t="s">
        <v>144</v>
      </c>
      <c r="F626" s="316" t="s">
        <v>387</v>
      </c>
      <c r="G626" s="316"/>
      <c r="H626" s="222">
        <f>H627</f>
        <v>5550.079</v>
      </c>
      <c r="I626" s="222">
        <f>I627</f>
        <v>5426.229</v>
      </c>
      <c r="J626" s="225">
        <f>J627</f>
        <v>5426.229</v>
      </c>
    </row>
    <row r="627" spans="1:10" ht="51">
      <c r="A627" s="221">
        <v>615</v>
      </c>
      <c r="B627" s="314" t="s">
        <v>650</v>
      </c>
      <c r="C627" s="315" t="s">
        <v>57</v>
      </c>
      <c r="D627" s="316" t="s">
        <v>35</v>
      </c>
      <c r="E627" s="316" t="s">
        <v>144</v>
      </c>
      <c r="F627" s="316" t="s">
        <v>388</v>
      </c>
      <c r="G627" s="316"/>
      <c r="H627" s="222">
        <f>H629</f>
        <v>5550.079</v>
      </c>
      <c r="I627" s="223">
        <f>I629</f>
        <v>5426.229</v>
      </c>
      <c r="J627" s="224">
        <f>J629</f>
        <v>5426.229</v>
      </c>
    </row>
    <row r="628" spans="1:11" ht="25.5">
      <c r="A628" s="221">
        <v>616</v>
      </c>
      <c r="B628" s="314" t="s">
        <v>224</v>
      </c>
      <c r="C628" s="315" t="s">
        <v>57</v>
      </c>
      <c r="D628" s="316" t="s">
        <v>35</v>
      </c>
      <c r="E628" s="316" t="s">
        <v>144</v>
      </c>
      <c r="F628" s="316" t="s">
        <v>388</v>
      </c>
      <c r="G628" s="316" t="s">
        <v>209</v>
      </c>
      <c r="H628" s="222">
        <f>H627</f>
        <v>5550.079</v>
      </c>
      <c r="I628" s="223">
        <f>I627</f>
        <v>5426.229</v>
      </c>
      <c r="J628" s="224">
        <f>J627</f>
        <v>5426.229</v>
      </c>
      <c r="K628" s="367"/>
    </row>
    <row r="629" spans="1:10" ht="12.75">
      <c r="A629" s="221">
        <v>617</v>
      </c>
      <c r="B629" s="314" t="s">
        <v>225</v>
      </c>
      <c r="C629" s="315" t="s">
        <v>57</v>
      </c>
      <c r="D629" s="316" t="s">
        <v>35</v>
      </c>
      <c r="E629" s="316" t="s">
        <v>144</v>
      </c>
      <c r="F629" s="316" t="s">
        <v>388</v>
      </c>
      <c r="G629" s="316" t="s">
        <v>217</v>
      </c>
      <c r="H629" s="222">
        <v>5550.079</v>
      </c>
      <c r="I629" s="222">
        <v>5426.229</v>
      </c>
      <c r="J629" s="225">
        <v>5426.229</v>
      </c>
    </row>
    <row r="630" spans="1:11" ht="25.5">
      <c r="A630" s="221">
        <v>618</v>
      </c>
      <c r="B630" s="583" t="s">
        <v>198</v>
      </c>
      <c r="C630" s="584" t="s">
        <v>58</v>
      </c>
      <c r="D630" s="329"/>
      <c r="E630" s="329"/>
      <c r="F630" s="329"/>
      <c r="G630" s="329"/>
      <c r="H630" s="585">
        <f>H631+H648</f>
        <v>10206.024000000001</v>
      </c>
      <c r="I630" s="585">
        <f>I631+I648</f>
        <v>10549.673999999999</v>
      </c>
      <c r="J630" s="586">
        <f>J631+J648</f>
        <v>10588.673999999999</v>
      </c>
      <c r="K630" s="367"/>
    </row>
    <row r="631" spans="1:10" ht="12.75">
      <c r="A631" s="221">
        <v>619</v>
      </c>
      <c r="B631" s="328" t="s">
        <v>37</v>
      </c>
      <c r="C631" s="355">
        <v>903</v>
      </c>
      <c r="D631" s="316" t="s">
        <v>11</v>
      </c>
      <c r="E631" s="325" t="s">
        <v>8</v>
      </c>
      <c r="F631" s="325"/>
      <c r="G631" s="325"/>
      <c r="H631" s="227">
        <f>H632+H642</f>
        <v>10068.924</v>
      </c>
      <c r="I631" s="229">
        <f>I632+I642</f>
        <v>8929.573999999999</v>
      </c>
      <c r="J631" s="230">
        <f>J632+J642</f>
        <v>8929.573999999999</v>
      </c>
    </row>
    <row r="632" spans="1:11" ht="38.25">
      <c r="A632" s="221">
        <v>620</v>
      </c>
      <c r="B632" s="314" t="s">
        <v>906</v>
      </c>
      <c r="C632" s="355">
        <v>903</v>
      </c>
      <c r="D632" s="316" t="s">
        <v>11</v>
      </c>
      <c r="E632" s="316" t="s">
        <v>110</v>
      </c>
      <c r="F632" s="325"/>
      <c r="G632" s="325"/>
      <c r="H632" s="227">
        <f>H633</f>
        <v>9319.715</v>
      </c>
      <c r="I632" s="229">
        <f aca="true" t="shared" si="58" ref="I632:J634">I633</f>
        <v>8809.765</v>
      </c>
      <c r="J632" s="230">
        <f t="shared" si="58"/>
        <v>8809.765</v>
      </c>
      <c r="K632" s="367"/>
    </row>
    <row r="633" spans="1:10" ht="25.5">
      <c r="A633" s="221">
        <v>621</v>
      </c>
      <c r="B633" s="314" t="s">
        <v>245</v>
      </c>
      <c r="C633" s="324">
        <v>903</v>
      </c>
      <c r="D633" s="316" t="s">
        <v>11</v>
      </c>
      <c r="E633" s="316" t="s">
        <v>110</v>
      </c>
      <c r="F633" s="325" t="s">
        <v>304</v>
      </c>
      <c r="G633" s="325"/>
      <c r="H633" s="227">
        <f>H634</f>
        <v>9319.715</v>
      </c>
      <c r="I633" s="229">
        <f t="shared" si="58"/>
        <v>8809.765</v>
      </c>
      <c r="J633" s="230">
        <f t="shared" si="58"/>
        <v>8809.765</v>
      </c>
    </row>
    <row r="634" spans="1:10" ht="25.5">
      <c r="A634" s="221">
        <v>622</v>
      </c>
      <c r="B634" s="328" t="s">
        <v>199</v>
      </c>
      <c r="C634" s="355">
        <v>903</v>
      </c>
      <c r="D634" s="316" t="s">
        <v>11</v>
      </c>
      <c r="E634" s="316" t="s">
        <v>110</v>
      </c>
      <c r="F634" s="325" t="s">
        <v>305</v>
      </c>
      <c r="G634" s="325"/>
      <c r="H634" s="227">
        <f>H635</f>
        <v>9319.715</v>
      </c>
      <c r="I634" s="229">
        <f t="shared" si="58"/>
        <v>8809.765</v>
      </c>
      <c r="J634" s="230">
        <f t="shared" si="58"/>
        <v>8809.765</v>
      </c>
    </row>
    <row r="635" spans="1:10" ht="63.75">
      <c r="A635" s="221">
        <v>623</v>
      </c>
      <c r="B635" s="328" t="s">
        <v>240</v>
      </c>
      <c r="C635" s="355">
        <v>903</v>
      </c>
      <c r="D635" s="316" t="s">
        <v>11</v>
      </c>
      <c r="E635" s="316" t="s">
        <v>110</v>
      </c>
      <c r="F635" s="325" t="s">
        <v>306</v>
      </c>
      <c r="G635" s="325"/>
      <c r="H635" s="227">
        <f>H636+H638+H640</f>
        <v>9319.715</v>
      </c>
      <c r="I635" s="229">
        <f>I636+I638+I640</f>
        <v>8809.765</v>
      </c>
      <c r="J635" s="230">
        <f>J636+J638+J640</f>
        <v>8809.765</v>
      </c>
    </row>
    <row r="636" spans="1:10" ht="51">
      <c r="A636" s="221">
        <v>624</v>
      </c>
      <c r="B636" s="317" t="s">
        <v>180</v>
      </c>
      <c r="C636" s="355">
        <v>903</v>
      </c>
      <c r="D636" s="316" t="s">
        <v>11</v>
      </c>
      <c r="E636" s="316" t="s">
        <v>110</v>
      </c>
      <c r="F636" s="325" t="s">
        <v>306</v>
      </c>
      <c r="G636" s="325" t="s">
        <v>170</v>
      </c>
      <c r="H636" s="227">
        <f>H637</f>
        <v>9131.279</v>
      </c>
      <c r="I636" s="229">
        <f>I637</f>
        <v>8621.329</v>
      </c>
      <c r="J636" s="230">
        <f>J637</f>
        <v>8621.329</v>
      </c>
    </row>
    <row r="637" spans="1:10" ht="25.5">
      <c r="A637" s="221">
        <v>625</v>
      </c>
      <c r="B637" s="314" t="s">
        <v>202</v>
      </c>
      <c r="C637" s="355">
        <v>903</v>
      </c>
      <c r="D637" s="316" t="s">
        <v>11</v>
      </c>
      <c r="E637" s="316" t="s">
        <v>110</v>
      </c>
      <c r="F637" s="325" t="s">
        <v>306</v>
      </c>
      <c r="G637" s="325" t="s">
        <v>122</v>
      </c>
      <c r="H637" s="227">
        <v>9131.279</v>
      </c>
      <c r="I637" s="227">
        <v>8621.329</v>
      </c>
      <c r="J637" s="228">
        <v>8621.329</v>
      </c>
    </row>
    <row r="638" spans="1:10" ht="25.5">
      <c r="A638" s="221">
        <v>626</v>
      </c>
      <c r="B638" s="317" t="s">
        <v>510</v>
      </c>
      <c r="C638" s="355">
        <v>903</v>
      </c>
      <c r="D638" s="316" t="s">
        <v>11</v>
      </c>
      <c r="E638" s="316" t="s">
        <v>110</v>
      </c>
      <c r="F638" s="325" t="s">
        <v>306</v>
      </c>
      <c r="G638" s="325" t="s">
        <v>182</v>
      </c>
      <c r="H638" s="227">
        <f>H639</f>
        <v>185.636</v>
      </c>
      <c r="I638" s="229">
        <f>I639</f>
        <v>185.636</v>
      </c>
      <c r="J638" s="230">
        <f>J639</f>
        <v>185.636</v>
      </c>
    </row>
    <row r="639" spans="1:10" ht="25.5">
      <c r="A639" s="221">
        <v>627</v>
      </c>
      <c r="B639" s="314" t="s">
        <v>223</v>
      </c>
      <c r="C639" s="355">
        <v>903</v>
      </c>
      <c r="D639" s="316" t="s">
        <v>11</v>
      </c>
      <c r="E639" s="316" t="s">
        <v>110</v>
      </c>
      <c r="F639" s="325" t="s">
        <v>306</v>
      </c>
      <c r="G639" s="325" t="s">
        <v>183</v>
      </c>
      <c r="H639" s="227">
        <v>185.636</v>
      </c>
      <c r="I639" s="227">
        <v>185.636</v>
      </c>
      <c r="J639" s="228">
        <v>185.636</v>
      </c>
    </row>
    <row r="640" spans="1:10" ht="12.75">
      <c r="A640" s="221">
        <v>628</v>
      </c>
      <c r="B640" s="317" t="s">
        <v>184</v>
      </c>
      <c r="C640" s="355">
        <v>903</v>
      </c>
      <c r="D640" s="316" t="s">
        <v>11</v>
      </c>
      <c r="E640" s="316" t="s">
        <v>110</v>
      </c>
      <c r="F640" s="325" t="s">
        <v>306</v>
      </c>
      <c r="G640" s="325" t="s">
        <v>185</v>
      </c>
      <c r="H640" s="227">
        <f>H641</f>
        <v>2.8</v>
      </c>
      <c r="I640" s="229">
        <f>I641</f>
        <v>2.8</v>
      </c>
      <c r="J640" s="230">
        <f>J641</f>
        <v>2.8</v>
      </c>
    </row>
    <row r="641" spans="1:10" ht="12.75">
      <c r="A641" s="221">
        <v>629</v>
      </c>
      <c r="B641" s="328" t="s">
        <v>186</v>
      </c>
      <c r="C641" s="355">
        <v>903</v>
      </c>
      <c r="D641" s="316" t="s">
        <v>11</v>
      </c>
      <c r="E641" s="316" t="s">
        <v>110</v>
      </c>
      <c r="F641" s="325" t="s">
        <v>306</v>
      </c>
      <c r="G641" s="325" t="s">
        <v>187</v>
      </c>
      <c r="H641" s="227">
        <v>2.8</v>
      </c>
      <c r="I641" s="229">
        <v>2.8</v>
      </c>
      <c r="J641" s="230">
        <v>2.8</v>
      </c>
    </row>
    <row r="642" spans="1:10" ht="12.75">
      <c r="A642" s="221">
        <v>630</v>
      </c>
      <c r="B642" s="328" t="s">
        <v>26</v>
      </c>
      <c r="C642" s="355">
        <v>903</v>
      </c>
      <c r="D642" s="316" t="s">
        <v>11</v>
      </c>
      <c r="E642" s="325" t="s">
        <v>65</v>
      </c>
      <c r="F642" s="325"/>
      <c r="G642" s="325"/>
      <c r="H642" s="227">
        <f>H643</f>
        <v>749.209</v>
      </c>
      <c r="I642" s="229">
        <f aca="true" t="shared" si="59" ref="I642:J644">I643</f>
        <v>119.809</v>
      </c>
      <c r="J642" s="230">
        <f t="shared" si="59"/>
        <v>119.809</v>
      </c>
    </row>
    <row r="643" spans="1:10" ht="25.5">
      <c r="A643" s="221">
        <v>631</v>
      </c>
      <c r="B643" s="314" t="s">
        <v>245</v>
      </c>
      <c r="C643" s="324">
        <v>903</v>
      </c>
      <c r="D643" s="316" t="s">
        <v>11</v>
      </c>
      <c r="E643" s="325" t="s">
        <v>65</v>
      </c>
      <c r="F643" s="325" t="s">
        <v>304</v>
      </c>
      <c r="G643" s="325"/>
      <c r="H643" s="227">
        <f>H644</f>
        <v>749.209</v>
      </c>
      <c r="I643" s="229">
        <f t="shared" si="59"/>
        <v>119.809</v>
      </c>
      <c r="J643" s="230">
        <f t="shared" si="59"/>
        <v>119.809</v>
      </c>
    </row>
    <row r="644" spans="1:10" ht="25.5">
      <c r="A644" s="221">
        <v>632</v>
      </c>
      <c r="B644" s="328" t="s">
        <v>199</v>
      </c>
      <c r="C644" s="355">
        <v>903</v>
      </c>
      <c r="D644" s="316" t="s">
        <v>11</v>
      </c>
      <c r="E644" s="325" t="s">
        <v>65</v>
      </c>
      <c r="F644" s="325" t="s">
        <v>305</v>
      </c>
      <c r="G644" s="325"/>
      <c r="H644" s="227">
        <f>H645</f>
        <v>749.209</v>
      </c>
      <c r="I644" s="229">
        <f t="shared" si="59"/>
        <v>119.809</v>
      </c>
      <c r="J644" s="230">
        <f t="shared" si="59"/>
        <v>119.809</v>
      </c>
    </row>
    <row r="645" spans="1:10" ht="51">
      <c r="A645" s="221">
        <v>633</v>
      </c>
      <c r="B645" s="328" t="s">
        <v>241</v>
      </c>
      <c r="C645" s="355">
        <v>903</v>
      </c>
      <c r="D645" s="316" t="s">
        <v>11</v>
      </c>
      <c r="E645" s="325" t="s">
        <v>65</v>
      </c>
      <c r="F645" s="325" t="s">
        <v>307</v>
      </c>
      <c r="G645" s="325"/>
      <c r="H645" s="227">
        <f>H647</f>
        <v>749.209</v>
      </c>
      <c r="I645" s="229">
        <f>I647</f>
        <v>119.809</v>
      </c>
      <c r="J645" s="230">
        <f>J647</f>
        <v>119.809</v>
      </c>
    </row>
    <row r="646" spans="1:10" ht="25.5">
      <c r="A646" s="221">
        <v>634</v>
      </c>
      <c r="B646" s="317" t="s">
        <v>510</v>
      </c>
      <c r="C646" s="355">
        <v>903</v>
      </c>
      <c r="D646" s="316" t="s">
        <v>11</v>
      </c>
      <c r="E646" s="325" t="s">
        <v>65</v>
      </c>
      <c r="F646" s="325" t="s">
        <v>307</v>
      </c>
      <c r="G646" s="325" t="s">
        <v>182</v>
      </c>
      <c r="H646" s="227">
        <f>H647</f>
        <v>749.209</v>
      </c>
      <c r="I646" s="229">
        <f>I647</f>
        <v>119.809</v>
      </c>
      <c r="J646" s="230">
        <f>J647</f>
        <v>119.809</v>
      </c>
    </row>
    <row r="647" spans="1:10" ht="25.5">
      <c r="A647" s="221">
        <v>635</v>
      </c>
      <c r="B647" s="314" t="s">
        <v>223</v>
      </c>
      <c r="C647" s="355">
        <v>903</v>
      </c>
      <c r="D647" s="316" t="s">
        <v>11</v>
      </c>
      <c r="E647" s="325" t="s">
        <v>65</v>
      </c>
      <c r="F647" s="325" t="s">
        <v>307</v>
      </c>
      <c r="G647" s="325" t="s">
        <v>183</v>
      </c>
      <c r="H647" s="227">
        <v>749.209</v>
      </c>
      <c r="I647" s="227">
        <v>119.809</v>
      </c>
      <c r="J647" s="228">
        <v>119.809</v>
      </c>
    </row>
    <row r="648" spans="1:10" ht="12.75">
      <c r="A648" s="221">
        <v>636</v>
      </c>
      <c r="B648" s="314" t="s">
        <v>95</v>
      </c>
      <c r="C648" s="355">
        <v>903</v>
      </c>
      <c r="D648" s="316" t="s">
        <v>148</v>
      </c>
      <c r="E648" s="316" t="s">
        <v>8</v>
      </c>
      <c r="F648" s="316"/>
      <c r="G648" s="316"/>
      <c r="H648" s="222">
        <f aca="true" t="shared" si="60" ref="H648:J653">H649</f>
        <v>137.1</v>
      </c>
      <c r="I648" s="222">
        <f t="shared" si="60"/>
        <v>1620.1</v>
      </c>
      <c r="J648" s="225">
        <f t="shared" si="60"/>
        <v>1659.1</v>
      </c>
    </row>
    <row r="649" spans="1:10" ht="12.75">
      <c r="A649" s="221">
        <v>637</v>
      </c>
      <c r="B649" s="314" t="s">
        <v>391</v>
      </c>
      <c r="C649" s="355">
        <v>903</v>
      </c>
      <c r="D649" s="316" t="s">
        <v>148</v>
      </c>
      <c r="E649" s="316" t="s">
        <v>11</v>
      </c>
      <c r="F649" s="316"/>
      <c r="G649" s="316"/>
      <c r="H649" s="223">
        <f t="shared" si="60"/>
        <v>137.1</v>
      </c>
      <c r="I649" s="223">
        <f t="shared" si="60"/>
        <v>1620.1</v>
      </c>
      <c r="J649" s="225">
        <f t="shared" si="60"/>
        <v>1659.1</v>
      </c>
    </row>
    <row r="650" spans="1:10" ht="25.5">
      <c r="A650" s="221">
        <v>638</v>
      </c>
      <c r="B650" s="314" t="s">
        <v>245</v>
      </c>
      <c r="C650" s="355">
        <v>903</v>
      </c>
      <c r="D650" s="316" t="s">
        <v>148</v>
      </c>
      <c r="E650" s="316" t="s">
        <v>11</v>
      </c>
      <c r="F650" s="316" t="s">
        <v>304</v>
      </c>
      <c r="G650" s="316"/>
      <c r="H650" s="223">
        <f>H651</f>
        <v>137.1</v>
      </c>
      <c r="I650" s="223">
        <f t="shared" si="60"/>
        <v>1620.1</v>
      </c>
      <c r="J650" s="225">
        <f t="shared" si="60"/>
        <v>1659.1</v>
      </c>
    </row>
    <row r="651" spans="1:10" ht="25.5">
      <c r="A651" s="221">
        <v>639</v>
      </c>
      <c r="B651" s="328" t="s">
        <v>199</v>
      </c>
      <c r="C651" s="355">
        <v>903</v>
      </c>
      <c r="D651" s="316" t="s">
        <v>148</v>
      </c>
      <c r="E651" s="316" t="s">
        <v>11</v>
      </c>
      <c r="F651" s="316" t="s">
        <v>305</v>
      </c>
      <c r="G651" s="316"/>
      <c r="H651" s="223">
        <f>H652</f>
        <v>137.1</v>
      </c>
      <c r="I651" s="223">
        <f t="shared" si="60"/>
        <v>1620.1</v>
      </c>
      <c r="J651" s="225">
        <f t="shared" si="60"/>
        <v>1659.1</v>
      </c>
    </row>
    <row r="652" spans="1:10" ht="63.75">
      <c r="A652" s="221">
        <v>640</v>
      </c>
      <c r="B652" s="314" t="s">
        <v>652</v>
      </c>
      <c r="C652" s="355">
        <v>903</v>
      </c>
      <c r="D652" s="316" t="s">
        <v>148</v>
      </c>
      <c r="E652" s="316" t="s">
        <v>11</v>
      </c>
      <c r="F652" s="316" t="s">
        <v>390</v>
      </c>
      <c r="G652" s="316"/>
      <c r="H652" s="223">
        <f>H653</f>
        <v>137.1</v>
      </c>
      <c r="I652" s="223">
        <f t="shared" si="60"/>
        <v>1620.1</v>
      </c>
      <c r="J652" s="225">
        <f t="shared" si="60"/>
        <v>1659.1</v>
      </c>
    </row>
    <row r="653" spans="1:10" ht="25.5">
      <c r="A653" s="221">
        <v>641</v>
      </c>
      <c r="B653" s="317" t="s">
        <v>510</v>
      </c>
      <c r="C653" s="355">
        <v>903</v>
      </c>
      <c r="D653" s="316" t="s">
        <v>148</v>
      </c>
      <c r="E653" s="316" t="s">
        <v>11</v>
      </c>
      <c r="F653" s="316" t="s">
        <v>390</v>
      </c>
      <c r="G653" s="316" t="s">
        <v>182</v>
      </c>
      <c r="H653" s="223">
        <f>H654</f>
        <v>137.1</v>
      </c>
      <c r="I653" s="223">
        <f t="shared" si="60"/>
        <v>1620.1</v>
      </c>
      <c r="J653" s="225">
        <f t="shared" si="60"/>
        <v>1659.1</v>
      </c>
    </row>
    <row r="654" spans="1:10" ht="25.5">
      <c r="A654" s="221">
        <v>642</v>
      </c>
      <c r="B654" s="314" t="s">
        <v>223</v>
      </c>
      <c r="C654" s="355">
        <v>903</v>
      </c>
      <c r="D654" s="316" t="s">
        <v>148</v>
      </c>
      <c r="E654" s="316" t="s">
        <v>11</v>
      </c>
      <c r="F654" s="316" t="s">
        <v>390</v>
      </c>
      <c r="G654" s="316" t="s">
        <v>183</v>
      </c>
      <c r="H654" s="223">
        <v>137.1</v>
      </c>
      <c r="I654" s="223">
        <f>137.1+1483</f>
        <v>1620.1</v>
      </c>
      <c r="J654" s="225">
        <f>137.1+1522</f>
        <v>1659.1</v>
      </c>
    </row>
    <row r="655" spans="1:10" ht="25.5">
      <c r="A655" s="221">
        <v>643</v>
      </c>
      <c r="B655" s="587" t="s">
        <v>456</v>
      </c>
      <c r="C655" s="588" t="s">
        <v>457</v>
      </c>
      <c r="D655" s="316"/>
      <c r="E655" s="316"/>
      <c r="F655" s="589"/>
      <c r="G655" s="589"/>
      <c r="H655" s="590">
        <f>H656+H791+H831</f>
        <v>1124802.3998299998</v>
      </c>
      <c r="I655" s="590">
        <f>I656+I791+I831</f>
        <v>1082006.903</v>
      </c>
      <c r="J655" s="591">
        <f>J656+J791+J831</f>
        <v>1079534.7529999998</v>
      </c>
    </row>
    <row r="656" spans="1:10" ht="12.75">
      <c r="A656" s="221">
        <v>644</v>
      </c>
      <c r="B656" s="349" t="s">
        <v>51</v>
      </c>
      <c r="C656" s="356" t="s">
        <v>457</v>
      </c>
      <c r="D656" s="316" t="s">
        <v>107</v>
      </c>
      <c r="E656" s="330" t="s">
        <v>8</v>
      </c>
      <c r="F656" s="330"/>
      <c r="G656" s="330"/>
      <c r="H656" s="239">
        <f>H657+H689+H757+H731</f>
        <v>1010641.3188599999</v>
      </c>
      <c r="I656" s="239">
        <f>I657+I689+I757+I731</f>
        <v>971238.5720299999</v>
      </c>
      <c r="J656" s="240">
        <f>J657+J689+J757+J731</f>
        <v>968945.3009099999</v>
      </c>
    </row>
    <row r="657" spans="1:10" ht="12.75">
      <c r="A657" s="221">
        <v>645</v>
      </c>
      <c r="B657" s="349" t="s">
        <v>53</v>
      </c>
      <c r="C657" s="356" t="s">
        <v>457</v>
      </c>
      <c r="D657" s="316" t="s">
        <v>107</v>
      </c>
      <c r="E657" s="316" t="s">
        <v>11</v>
      </c>
      <c r="F657" s="330"/>
      <c r="G657" s="330"/>
      <c r="H657" s="239">
        <f aca="true" t="shared" si="61" ref="H657:J658">H658</f>
        <v>333111.47974000004</v>
      </c>
      <c r="I657" s="239">
        <f t="shared" si="61"/>
        <v>323951.913</v>
      </c>
      <c r="J657" s="240">
        <f t="shared" si="61"/>
        <v>324032.07599999994</v>
      </c>
    </row>
    <row r="658" spans="1:10" ht="25.5">
      <c r="A658" s="221">
        <v>646</v>
      </c>
      <c r="B658" s="314" t="s">
        <v>246</v>
      </c>
      <c r="C658" s="356" t="s">
        <v>457</v>
      </c>
      <c r="D658" s="316" t="s">
        <v>107</v>
      </c>
      <c r="E658" s="316" t="s">
        <v>11</v>
      </c>
      <c r="F658" s="330" t="s">
        <v>337</v>
      </c>
      <c r="G658" s="330"/>
      <c r="H658" s="239">
        <f t="shared" si="61"/>
        <v>333111.47974000004</v>
      </c>
      <c r="I658" s="239">
        <f t="shared" si="61"/>
        <v>323951.913</v>
      </c>
      <c r="J658" s="240">
        <f t="shared" si="61"/>
        <v>324032.07599999994</v>
      </c>
    </row>
    <row r="659" spans="1:10" ht="25.5">
      <c r="A659" s="221">
        <v>647</v>
      </c>
      <c r="B659" s="349" t="s">
        <v>200</v>
      </c>
      <c r="C659" s="356" t="s">
        <v>457</v>
      </c>
      <c r="D659" s="316" t="s">
        <v>107</v>
      </c>
      <c r="E659" s="316" t="s">
        <v>11</v>
      </c>
      <c r="F659" s="330" t="s">
        <v>338</v>
      </c>
      <c r="G659" s="330"/>
      <c r="H659" s="239">
        <f>H660+H667+H672+H679+H686</f>
        <v>333111.47974000004</v>
      </c>
      <c r="I659" s="239">
        <f>I660+I667+I672+I679+I686</f>
        <v>323951.913</v>
      </c>
      <c r="J659" s="240">
        <f>J660+J667+J672+J679+J686</f>
        <v>324032.07599999994</v>
      </c>
    </row>
    <row r="660" spans="1:10" ht="51">
      <c r="A660" s="221">
        <v>648</v>
      </c>
      <c r="B660" s="357" t="s">
        <v>247</v>
      </c>
      <c r="C660" s="356" t="s">
        <v>457</v>
      </c>
      <c r="D660" s="316" t="s">
        <v>107</v>
      </c>
      <c r="E660" s="316" t="s">
        <v>11</v>
      </c>
      <c r="F660" s="330" t="s">
        <v>339</v>
      </c>
      <c r="G660" s="330"/>
      <c r="H660" s="239">
        <f>SUM(H663+H661+H665)</f>
        <v>141867.86017</v>
      </c>
      <c r="I660" s="239">
        <f>SUM(I663+I661+I665)</f>
        <v>132765.743</v>
      </c>
      <c r="J660" s="240">
        <f>SUM(J663+J661+J665)</f>
        <v>132765.743</v>
      </c>
    </row>
    <row r="661" spans="1:10" ht="51">
      <c r="A661" s="221">
        <v>649</v>
      </c>
      <c r="B661" s="357" t="s">
        <v>180</v>
      </c>
      <c r="C661" s="356" t="s">
        <v>457</v>
      </c>
      <c r="D661" s="316" t="s">
        <v>107</v>
      </c>
      <c r="E661" s="316" t="s">
        <v>11</v>
      </c>
      <c r="F661" s="330" t="s">
        <v>339</v>
      </c>
      <c r="G661" s="330" t="s">
        <v>170</v>
      </c>
      <c r="H661" s="239">
        <f>H662</f>
        <v>19901.635</v>
      </c>
      <c r="I661" s="239">
        <f>I662</f>
        <v>17883.675</v>
      </c>
      <c r="J661" s="240">
        <f>J662</f>
        <v>17883.675</v>
      </c>
    </row>
    <row r="662" spans="1:10" ht="12.75">
      <c r="A662" s="221">
        <v>650</v>
      </c>
      <c r="B662" s="314" t="s">
        <v>195</v>
      </c>
      <c r="C662" s="356" t="s">
        <v>457</v>
      </c>
      <c r="D662" s="316" t="s">
        <v>107</v>
      </c>
      <c r="E662" s="316" t="s">
        <v>11</v>
      </c>
      <c r="F662" s="330" t="s">
        <v>339</v>
      </c>
      <c r="G662" s="330" t="s">
        <v>140</v>
      </c>
      <c r="H662" s="239">
        <v>19901.635</v>
      </c>
      <c r="I662" s="241">
        <v>17883.675</v>
      </c>
      <c r="J662" s="242">
        <v>17883.675</v>
      </c>
    </row>
    <row r="663" spans="1:10" ht="25.5">
      <c r="A663" s="221">
        <v>651</v>
      </c>
      <c r="B663" s="317" t="s">
        <v>510</v>
      </c>
      <c r="C663" s="356" t="s">
        <v>457</v>
      </c>
      <c r="D663" s="316" t="s">
        <v>107</v>
      </c>
      <c r="E663" s="316" t="s">
        <v>11</v>
      </c>
      <c r="F663" s="330" t="s">
        <v>339</v>
      </c>
      <c r="G663" s="330" t="s">
        <v>182</v>
      </c>
      <c r="H663" s="239">
        <f>H664</f>
        <v>13723.699</v>
      </c>
      <c r="I663" s="241">
        <f>I664</f>
        <v>13445.937</v>
      </c>
      <c r="J663" s="242">
        <f>J664</f>
        <v>13445.937</v>
      </c>
    </row>
    <row r="664" spans="1:10" ht="25.5">
      <c r="A664" s="221">
        <v>652</v>
      </c>
      <c r="B664" s="314" t="s">
        <v>223</v>
      </c>
      <c r="C664" s="356" t="s">
        <v>457</v>
      </c>
      <c r="D664" s="316" t="s">
        <v>107</v>
      </c>
      <c r="E664" s="316" t="s">
        <v>11</v>
      </c>
      <c r="F664" s="330" t="s">
        <v>339</v>
      </c>
      <c r="G664" s="330" t="s">
        <v>183</v>
      </c>
      <c r="H664" s="239">
        <f>13445.937+277.762</f>
        <v>13723.699</v>
      </c>
      <c r="I664" s="241">
        <v>13445.937</v>
      </c>
      <c r="J664" s="242">
        <v>13445.937</v>
      </c>
    </row>
    <row r="665" spans="1:10" ht="25.5">
      <c r="A665" s="221">
        <v>653</v>
      </c>
      <c r="B665" s="314" t="s">
        <v>224</v>
      </c>
      <c r="C665" s="356" t="s">
        <v>457</v>
      </c>
      <c r="D665" s="316" t="s">
        <v>107</v>
      </c>
      <c r="E665" s="316" t="s">
        <v>11</v>
      </c>
      <c r="F665" s="330" t="s">
        <v>339</v>
      </c>
      <c r="G665" s="330" t="s">
        <v>209</v>
      </c>
      <c r="H665" s="239">
        <f>H666</f>
        <v>108242.52617</v>
      </c>
      <c r="I665" s="241">
        <f>I666</f>
        <v>101436.131</v>
      </c>
      <c r="J665" s="242">
        <f>J666</f>
        <v>101436.131</v>
      </c>
    </row>
    <row r="666" spans="1:10" ht="12.75">
      <c r="A666" s="221">
        <v>654</v>
      </c>
      <c r="B666" s="314" t="s">
        <v>219</v>
      </c>
      <c r="C666" s="356" t="s">
        <v>457</v>
      </c>
      <c r="D666" s="316" t="s">
        <v>107</v>
      </c>
      <c r="E666" s="316" t="s">
        <v>11</v>
      </c>
      <c r="F666" s="330" t="s">
        <v>339</v>
      </c>
      <c r="G666" s="330" t="s">
        <v>210</v>
      </c>
      <c r="H666" s="239">
        <f>107592.008+650.51817</f>
        <v>108242.52617</v>
      </c>
      <c r="I666" s="241">
        <v>101436.131</v>
      </c>
      <c r="J666" s="242">
        <v>101436.131</v>
      </c>
    </row>
    <row r="667" spans="1:10" ht="63.75">
      <c r="A667" s="221">
        <v>655</v>
      </c>
      <c r="B667" s="357" t="s">
        <v>248</v>
      </c>
      <c r="C667" s="356" t="s">
        <v>457</v>
      </c>
      <c r="D667" s="316" t="s">
        <v>107</v>
      </c>
      <c r="E667" s="316" t="s">
        <v>11</v>
      </c>
      <c r="F667" s="330" t="s">
        <v>340</v>
      </c>
      <c r="G667" s="330"/>
      <c r="H667" s="239">
        <f>H670+H668</f>
        <v>2061.51957</v>
      </c>
      <c r="I667" s="239">
        <f>I670+I668</f>
        <v>2004.07</v>
      </c>
      <c r="J667" s="240">
        <f>J670+J668</f>
        <v>2084.2329999999997</v>
      </c>
    </row>
    <row r="668" spans="1:10" ht="51">
      <c r="A668" s="221">
        <v>656</v>
      </c>
      <c r="B668" s="357" t="s">
        <v>180</v>
      </c>
      <c r="C668" s="356" t="s">
        <v>457</v>
      </c>
      <c r="D668" s="316" t="s">
        <v>107</v>
      </c>
      <c r="E668" s="316" t="s">
        <v>11</v>
      </c>
      <c r="F668" s="330" t="s">
        <v>340</v>
      </c>
      <c r="G668" s="330" t="s">
        <v>170</v>
      </c>
      <c r="H668" s="239">
        <f>H669</f>
        <v>9.2</v>
      </c>
      <c r="I668" s="239">
        <f>I669</f>
        <v>9.2</v>
      </c>
      <c r="J668" s="240">
        <f>J669</f>
        <v>9.2</v>
      </c>
    </row>
    <row r="669" spans="1:10" ht="12.75">
      <c r="A669" s="221">
        <v>657</v>
      </c>
      <c r="B669" s="314" t="s">
        <v>195</v>
      </c>
      <c r="C669" s="356" t="s">
        <v>457</v>
      </c>
      <c r="D669" s="316" t="s">
        <v>107</v>
      </c>
      <c r="E669" s="316" t="s">
        <v>11</v>
      </c>
      <c r="F669" s="330" t="s">
        <v>340</v>
      </c>
      <c r="G669" s="330" t="s">
        <v>140</v>
      </c>
      <c r="H669" s="239">
        <v>9.2</v>
      </c>
      <c r="I669" s="241">
        <v>9.2</v>
      </c>
      <c r="J669" s="242">
        <v>9.2</v>
      </c>
    </row>
    <row r="670" spans="1:10" ht="25.5">
      <c r="A670" s="221">
        <v>658</v>
      </c>
      <c r="B670" s="317" t="s">
        <v>510</v>
      </c>
      <c r="C670" s="356" t="s">
        <v>457</v>
      </c>
      <c r="D670" s="316" t="s">
        <v>107</v>
      </c>
      <c r="E670" s="316" t="s">
        <v>11</v>
      </c>
      <c r="F670" s="330" t="s">
        <v>340</v>
      </c>
      <c r="G670" s="330" t="s">
        <v>182</v>
      </c>
      <c r="H670" s="239">
        <f>H671</f>
        <v>2052.31957</v>
      </c>
      <c r="I670" s="239">
        <f>I671</f>
        <v>1994.87</v>
      </c>
      <c r="J670" s="240">
        <f>J671</f>
        <v>2075.033</v>
      </c>
    </row>
    <row r="671" spans="1:10" ht="25.5">
      <c r="A671" s="221">
        <v>659</v>
      </c>
      <c r="B671" s="314" t="s">
        <v>223</v>
      </c>
      <c r="C671" s="356" t="s">
        <v>457</v>
      </c>
      <c r="D671" s="316" t="s">
        <v>107</v>
      </c>
      <c r="E671" s="316" t="s">
        <v>11</v>
      </c>
      <c r="F671" s="330" t="s">
        <v>340</v>
      </c>
      <c r="G671" s="330" t="s">
        <v>183</v>
      </c>
      <c r="H671" s="239">
        <f>1917.779+134.54057</f>
        <v>2052.31957</v>
      </c>
      <c r="I671" s="241">
        <v>1994.87</v>
      </c>
      <c r="J671" s="242">
        <v>2075.033</v>
      </c>
    </row>
    <row r="672" spans="1:10" ht="191.25">
      <c r="A672" s="221">
        <v>660</v>
      </c>
      <c r="B672" s="358" t="s">
        <v>531</v>
      </c>
      <c r="C672" s="356" t="s">
        <v>457</v>
      </c>
      <c r="D672" s="316" t="s">
        <v>107</v>
      </c>
      <c r="E672" s="316" t="s">
        <v>11</v>
      </c>
      <c r="F672" s="330" t="s">
        <v>341</v>
      </c>
      <c r="G672" s="330"/>
      <c r="H672" s="239">
        <f>H673+H676+H677</f>
        <v>67357.7</v>
      </c>
      <c r="I672" s="239">
        <f>I673+I676+I677</f>
        <v>67357.7</v>
      </c>
      <c r="J672" s="240">
        <f>J673+J676+J677</f>
        <v>67357.7</v>
      </c>
    </row>
    <row r="673" spans="1:10" ht="51">
      <c r="A673" s="221">
        <v>661</v>
      </c>
      <c r="B673" s="357" t="s">
        <v>180</v>
      </c>
      <c r="C673" s="356" t="s">
        <v>457</v>
      </c>
      <c r="D673" s="316" t="s">
        <v>107</v>
      </c>
      <c r="E673" s="316" t="s">
        <v>11</v>
      </c>
      <c r="F673" s="330" t="s">
        <v>341</v>
      </c>
      <c r="G673" s="330" t="s">
        <v>170</v>
      </c>
      <c r="H673" s="239">
        <f>H674</f>
        <v>12586.515</v>
      </c>
      <c r="I673" s="239">
        <f>I674</f>
        <v>12586.515</v>
      </c>
      <c r="J673" s="240">
        <f>J674</f>
        <v>12586.515</v>
      </c>
    </row>
    <row r="674" spans="1:10" ht="21" customHeight="1">
      <c r="A674" s="221">
        <v>662</v>
      </c>
      <c r="B674" s="314" t="s">
        <v>195</v>
      </c>
      <c r="C674" s="356" t="s">
        <v>457</v>
      </c>
      <c r="D674" s="316" t="s">
        <v>107</v>
      </c>
      <c r="E674" s="316" t="s">
        <v>11</v>
      </c>
      <c r="F674" s="330" t="s">
        <v>341</v>
      </c>
      <c r="G674" s="330" t="s">
        <v>140</v>
      </c>
      <c r="H674" s="239">
        <v>12586.515</v>
      </c>
      <c r="I674" s="241">
        <v>12586.515</v>
      </c>
      <c r="J674" s="242">
        <v>12586.515</v>
      </c>
    </row>
    <row r="675" spans="1:10" ht="25.5">
      <c r="A675" s="221">
        <v>663</v>
      </c>
      <c r="B675" s="317" t="s">
        <v>510</v>
      </c>
      <c r="C675" s="356" t="s">
        <v>457</v>
      </c>
      <c r="D675" s="316" t="s">
        <v>107</v>
      </c>
      <c r="E675" s="316" t="s">
        <v>11</v>
      </c>
      <c r="F675" s="330" t="s">
        <v>341</v>
      </c>
      <c r="G675" s="330" t="s">
        <v>182</v>
      </c>
      <c r="H675" s="239">
        <f>H676</f>
        <v>28.08</v>
      </c>
      <c r="I675" s="239">
        <f>I676</f>
        <v>28.08</v>
      </c>
      <c r="J675" s="240">
        <f>J676</f>
        <v>28.08</v>
      </c>
    </row>
    <row r="676" spans="1:10" ht="25.5">
      <c r="A676" s="221">
        <v>664</v>
      </c>
      <c r="B676" s="314" t="s">
        <v>223</v>
      </c>
      <c r="C676" s="356" t="s">
        <v>457</v>
      </c>
      <c r="D676" s="316" t="s">
        <v>107</v>
      </c>
      <c r="E676" s="316" t="s">
        <v>11</v>
      </c>
      <c r="F676" s="330" t="s">
        <v>341</v>
      </c>
      <c r="G676" s="330" t="s">
        <v>183</v>
      </c>
      <c r="H676" s="239">
        <v>28.08</v>
      </c>
      <c r="I676" s="241">
        <v>28.08</v>
      </c>
      <c r="J676" s="242">
        <v>28.08</v>
      </c>
    </row>
    <row r="677" spans="1:10" ht="25.5">
      <c r="A677" s="221">
        <v>665</v>
      </c>
      <c r="B677" s="314" t="s">
        <v>224</v>
      </c>
      <c r="C677" s="356" t="s">
        <v>457</v>
      </c>
      <c r="D677" s="316" t="s">
        <v>107</v>
      </c>
      <c r="E677" s="316" t="s">
        <v>11</v>
      </c>
      <c r="F677" s="330" t="s">
        <v>341</v>
      </c>
      <c r="G677" s="330" t="s">
        <v>209</v>
      </c>
      <c r="H677" s="239">
        <f>H678</f>
        <v>54743.105</v>
      </c>
      <c r="I677" s="239">
        <f>I678</f>
        <v>54743.105</v>
      </c>
      <c r="J677" s="240">
        <f>J678</f>
        <v>54743.105</v>
      </c>
    </row>
    <row r="678" spans="1:10" ht="12.75">
      <c r="A678" s="221">
        <v>666</v>
      </c>
      <c r="B678" s="314" t="s">
        <v>219</v>
      </c>
      <c r="C678" s="356" t="s">
        <v>457</v>
      </c>
      <c r="D678" s="316" t="s">
        <v>107</v>
      </c>
      <c r="E678" s="316" t="s">
        <v>11</v>
      </c>
      <c r="F678" s="330" t="s">
        <v>341</v>
      </c>
      <c r="G678" s="330" t="s">
        <v>210</v>
      </c>
      <c r="H678" s="239">
        <v>54743.105</v>
      </c>
      <c r="I678" s="241">
        <v>54743.105</v>
      </c>
      <c r="J678" s="242">
        <v>54743.105</v>
      </c>
    </row>
    <row r="679" spans="1:10" ht="191.25">
      <c r="A679" s="221">
        <v>667</v>
      </c>
      <c r="B679" s="357" t="s">
        <v>770</v>
      </c>
      <c r="C679" s="356" t="s">
        <v>457</v>
      </c>
      <c r="D679" s="316" t="s">
        <v>107</v>
      </c>
      <c r="E679" s="316" t="s">
        <v>11</v>
      </c>
      <c r="F679" s="330" t="s">
        <v>342</v>
      </c>
      <c r="G679" s="330"/>
      <c r="H679" s="239">
        <f>H680+H682+H684</f>
        <v>119967.6</v>
      </c>
      <c r="I679" s="239">
        <f>I680+I682+I684</f>
        <v>119967.6</v>
      </c>
      <c r="J679" s="240">
        <f>J680+J682+J684</f>
        <v>119967.6</v>
      </c>
    </row>
    <row r="680" spans="1:10" ht="51">
      <c r="A680" s="221">
        <v>668</v>
      </c>
      <c r="B680" s="357" t="s">
        <v>180</v>
      </c>
      <c r="C680" s="356" t="s">
        <v>457</v>
      </c>
      <c r="D680" s="316" t="s">
        <v>107</v>
      </c>
      <c r="E680" s="316" t="s">
        <v>11</v>
      </c>
      <c r="F680" s="330" t="s">
        <v>342</v>
      </c>
      <c r="G680" s="330" t="s">
        <v>170</v>
      </c>
      <c r="H680" s="239">
        <f>H681</f>
        <v>17098.628</v>
      </c>
      <c r="I680" s="239">
        <f>I681</f>
        <v>17098.628</v>
      </c>
      <c r="J680" s="240">
        <f>J681</f>
        <v>17098.628</v>
      </c>
    </row>
    <row r="681" spans="1:10" ht="12.75">
      <c r="A681" s="221">
        <v>669</v>
      </c>
      <c r="B681" s="314" t="s">
        <v>195</v>
      </c>
      <c r="C681" s="356" t="s">
        <v>457</v>
      </c>
      <c r="D681" s="316" t="s">
        <v>107</v>
      </c>
      <c r="E681" s="316" t="s">
        <v>11</v>
      </c>
      <c r="F681" s="330" t="s">
        <v>342</v>
      </c>
      <c r="G681" s="330" t="s">
        <v>140</v>
      </c>
      <c r="H681" s="239">
        <v>17098.628</v>
      </c>
      <c r="I681" s="241">
        <v>17098.628</v>
      </c>
      <c r="J681" s="242">
        <v>17098.628</v>
      </c>
    </row>
    <row r="682" spans="1:10" ht="25.5">
      <c r="A682" s="221">
        <v>670</v>
      </c>
      <c r="B682" s="317" t="s">
        <v>510</v>
      </c>
      <c r="C682" s="356" t="s">
        <v>457</v>
      </c>
      <c r="D682" s="316" t="s">
        <v>107</v>
      </c>
      <c r="E682" s="316" t="s">
        <v>11</v>
      </c>
      <c r="F682" s="330" t="s">
        <v>342</v>
      </c>
      <c r="G682" s="330" t="s">
        <v>182</v>
      </c>
      <c r="H682" s="239">
        <f>H683</f>
        <v>287.832</v>
      </c>
      <c r="I682" s="239">
        <f>I683</f>
        <v>287.832</v>
      </c>
      <c r="J682" s="240">
        <f>J683</f>
        <v>287.832</v>
      </c>
    </row>
    <row r="683" spans="1:10" ht="25.5">
      <c r="A683" s="221">
        <v>671</v>
      </c>
      <c r="B683" s="314" t="s">
        <v>223</v>
      </c>
      <c r="C683" s="356" t="s">
        <v>457</v>
      </c>
      <c r="D683" s="316" t="s">
        <v>107</v>
      </c>
      <c r="E683" s="316" t="s">
        <v>11</v>
      </c>
      <c r="F683" s="330" t="s">
        <v>342</v>
      </c>
      <c r="G683" s="330" t="s">
        <v>183</v>
      </c>
      <c r="H683" s="239">
        <v>287.832</v>
      </c>
      <c r="I683" s="241">
        <v>287.832</v>
      </c>
      <c r="J683" s="242">
        <v>287.832</v>
      </c>
    </row>
    <row r="684" spans="1:10" ht="25.5">
      <c r="A684" s="221">
        <v>672</v>
      </c>
      <c r="B684" s="314" t="s">
        <v>224</v>
      </c>
      <c r="C684" s="356" t="s">
        <v>457</v>
      </c>
      <c r="D684" s="316" t="s">
        <v>107</v>
      </c>
      <c r="E684" s="316" t="s">
        <v>11</v>
      </c>
      <c r="F684" s="330" t="s">
        <v>342</v>
      </c>
      <c r="G684" s="330" t="s">
        <v>209</v>
      </c>
      <c r="H684" s="239">
        <f>H685</f>
        <v>102581.14</v>
      </c>
      <c r="I684" s="239">
        <f>I685</f>
        <v>102581.14</v>
      </c>
      <c r="J684" s="240">
        <f>J685</f>
        <v>102581.14</v>
      </c>
    </row>
    <row r="685" spans="1:10" ht="12.75">
      <c r="A685" s="221">
        <v>673</v>
      </c>
      <c r="B685" s="314" t="s">
        <v>219</v>
      </c>
      <c r="C685" s="356" t="s">
        <v>457</v>
      </c>
      <c r="D685" s="316" t="s">
        <v>107</v>
      </c>
      <c r="E685" s="316" t="s">
        <v>11</v>
      </c>
      <c r="F685" s="330" t="s">
        <v>342</v>
      </c>
      <c r="G685" s="330" t="s">
        <v>210</v>
      </c>
      <c r="H685" s="239">
        <v>102581.14</v>
      </c>
      <c r="I685" s="241">
        <v>102581.14</v>
      </c>
      <c r="J685" s="242">
        <v>102581.14</v>
      </c>
    </row>
    <row r="686" spans="1:10" ht="76.5">
      <c r="A686" s="221">
        <v>674</v>
      </c>
      <c r="B686" s="314" t="s">
        <v>910</v>
      </c>
      <c r="C686" s="356" t="s">
        <v>457</v>
      </c>
      <c r="D686" s="316" t="s">
        <v>107</v>
      </c>
      <c r="E686" s="316" t="s">
        <v>11</v>
      </c>
      <c r="F686" s="330" t="s">
        <v>911</v>
      </c>
      <c r="G686" s="330"/>
      <c r="H686" s="239">
        <f aca="true" t="shared" si="62" ref="H686:J687">H687</f>
        <v>1856.8</v>
      </c>
      <c r="I686" s="241">
        <f t="shared" si="62"/>
        <v>1856.8</v>
      </c>
      <c r="J686" s="242">
        <f t="shared" si="62"/>
        <v>1856.8</v>
      </c>
    </row>
    <row r="687" spans="1:10" ht="25.5">
      <c r="A687" s="221">
        <v>675</v>
      </c>
      <c r="B687" s="314" t="s">
        <v>224</v>
      </c>
      <c r="C687" s="356" t="s">
        <v>457</v>
      </c>
      <c r="D687" s="316" t="s">
        <v>107</v>
      </c>
      <c r="E687" s="316" t="s">
        <v>11</v>
      </c>
      <c r="F687" s="330" t="s">
        <v>911</v>
      </c>
      <c r="G687" s="330" t="s">
        <v>209</v>
      </c>
      <c r="H687" s="239">
        <f t="shared" si="62"/>
        <v>1856.8</v>
      </c>
      <c r="I687" s="241">
        <f t="shared" si="62"/>
        <v>1856.8</v>
      </c>
      <c r="J687" s="242">
        <f t="shared" si="62"/>
        <v>1856.8</v>
      </c>
    </row>
    <row r="688" spans="1:10" ht="12.75">
      <c r="A688" s="221">
        <v>676</v>
      </c>
      <c r="B688" s="314" t="s">
        <v>219</v>
      </c>
      <c r="C688" s="356" t="s">
        <v>457</v>
      </c>
      <c r="D688" s="316" t="s">
        <v>107</v>
      </c>
      <c r="E688" s="316" t="s">
        <v>11</v>
      </c>
      <c r="F688" s="330" t="s">
        <v>911</v>
      </c>
      <c r="G688" s="330" t="s">
        <v>210</v>
      </c>
      <c r="H688" s="239">
        <v>1856.8</v>
      </c>
      <c r="I688" s="241">
        <v>1856.8</v>
      </c>
      <c r="J688" s="242">
        <v>1856.8</v>
      </c>
    </row>
    <row r="689" spans="1:10" ht="12.75">
      <c r="A689" s="221">
        <v>677</v>
      </c>
      <c r="B689" s="349" t="s">
        <v>55</v>
      </c>
      <c r="C689" s="356" t="s">
        <v>457</v>
      </c>
      <c r="D689" s="316" t="s">
        <v>107</v>
      </c>
      <c r="E689" s="316" t="s">
        <v>144</v>
      </c>
      <c r="F689" s="330"/>
      <c r="G689" s="330"/>
      <c r="H689" s="239">
        <f>H690</f>
        <v>530319.81089</v>
      </c>
      <c r="I689" s="239">
        <f aca="true" t="shared" si="63" ref="H689:J690">I690</f>
        <v>511779.534</v>
      </c>
      <c r="J689" s="240">
        <f t="shared" si="63"/>
        <v>509401.955</v>
      </c>
    </row>
    <row r="690" spans="1:10" ht="25.5">
      <c r="A690" s="221">
        <v>678</v>
      </c>
      <c r="B690" s="314" t="s">
        <v>246</v>
      </c>
      <c r="C690" s="356" t="s">
        <v>457</v>
      </c>
      <c r="D690" s="316" t="s">
        <v>107</v>
      </c>
      <c r="E690" s="316" t="s">
        <v>144</v>
      </c>
      <c r="F690" s="330" t="s">
        <v>337</v>
      </c>
      <c r="G690" s="330"/>
      <c r="H690" s="239">
        <f t="shared" si="63"/>
        <v>530319.81089</v>
      </c>
      <c r="I690" s="241">
        <f t="shared" si="63"/>
        <v>511779.534</v>
      </c>
      <c r="J690" s="242">
        <f t="shared" si="63"/>
        <v>509401.955</v>
      </c>
    </row>
    <row r="691" spans="1:10" ht="25.5">
      <c r="A691" s="221">
        <v>679</v>
      </c>
      <c r="B691" s="349" t="s">
        <v>200</v>
      </c>
      <c r="C691" s="356" t="s">
        <v>457</v>
      </c>
      <c r="D691" s="316" t="s">
        <v>107</v>
      </c>
      <c r="E691" s="316" t="s">
        <v>144</v>
      </c>
      <c r="F691" s="330" t="s">
        <v>338</v>
      </c>
      <c r="G691" s="330"/>
      <c r="H691" s="239">
        <f>H692+H695+H709+H717+H724+H704+H712</f>
        <v>530319.81089</v>
      </c>
      <c r="I691" s="239">
        <f>I692+I695+I709+I717+I724+I704+I712</f>
        <v>511779.534</v>
      </c>
      <c r="J691" s="240">
        <f>J692+J695+J709+J717+J724+J704+J712</f>
        <v>509401.955</v>
      </c>
    </row>
    <row r="692" spans="1:10" ht="63.75">
      <c r="A692" s="221">
        <v>680</v>
      </c>
      <c r="B692" s="357" t="s">
        <v>248</v>
      </c>
      <c r="C692" s="356" t="s">
        <v>457</v>
      </c>
      <c r="D692" s="316" t="s">
        <v>107</v>
      </c>
      <c r="E692" s="316" t="s">
        <v>144</v>
      </c>
      <c r="F692" s="330" t="s">
        <v>340</v>
      </c>
      <c r="G692" s="330"/>
      <c r="H692" s="239">
        <f aca="true" t="shared" si="64" ref="H692:J693">H693</f>
        <v>2865.50389</v>
      </c>
      <c r="I692" s="241">
        <f t="shared" si="64"/>
        <v>2957.853</v>
      </c>
      <c r="J692" s="242">
        <f t="shared" si="64"/>
        <v>3076.186</v>
      </c>
    </row>
    <row r="693" spans="1:10" ht="25.5">
      <c r="A693" s="221">
        <v>681</v>
      </c>
      <c r="B693" s="317" t="s">
        <v>510</v>
      </c>
      <c r="C693" s="356" t="s">
        <v>457</v>
      </c>
      <c r="D693" s="316" t="s">
        <v>107</v>
      </c>
      <c r="E693" s="316" t="s">
        <v>144</v>
      </c>
      <c r="F693" s="330" t="s">
        <v>340</v>
      </c>
      <c r="G693" s="330" t="s">
        <v>182</v>
      </c>
      <c r="H693" s="239">
        <f t="shared" si="64"/>
        <v>2865.50389</v>
      </c>
      <c r="I693" s="241">
        <f t="shared" si="64"/>
        <v>2957.853</v>
      </c>
      <c r="J693" s="242">
        <f t="shared" si="64"/>
        <v>3076.186</v>
      </c>
    </row>
    <row r="694" spans="1:10" ht="25.5">
      <c r="A694" s="221">
        <v>682</v>
      </c>
      <c r="B694" s="314" t="s">
        <v>223</v>
      </c>
      <c r="C694" s="356" t="s">
        <v>457</v>
      </c>
      <c r="D694" s="316" t="s">
        <v>107</v>
      </c>
      <c r="E694" s="316" t="s">
        <v>144</v>
      </c>
      <c r="F694" s="330" t="s">
        <v>340</v>
      </c>
      <c r="G694" s="330" t="s">
        <v>183</v>
      </c>
      <c r="H694" s="239">
        <f>2844.081+21.42289</f>
        <v>2865.50389</v>
      </c>
      <c r="I694" s="241">
        <v>2957.853</v>
      </c>
      <c r="J694" s="242">
        <v>3076.186</v>
      </c>
    </row>
    <row r="695" spans="1:10" ht="63.75">
      <c r="A695" s="221">
        <v>683</v>
      </c>
      <c r="B695" s="357" t="s">
        <v>249</v>
      </c>
      <c r="C695" s="356" t="s">
        <v>457</v>
      </c>
      <c r="D695" s="316" t="s">
        <v>107</v>
      </c>
      <c r="E695" s="316" t="s">
        <v>144</v>
      </c>
      <c r="F695" s="330" t="s">
        <v>343</v>
      </c>
      <c r="G695" s="330"/>
      <c r="H695" s="239">
        <f>H696+H698+H702+H700</f>
        <v>228131.444</v>
      </c>
      <c r="I695" s="241">
        <f>I696+I698+I703+I700</f>
        <v>213988.818</v>
      </c>
      <c r="J695" s="242">
        <f>J696+J698+J703+J700</f>
        <v>213996.956</v>
      </c>
    </row>
    <row r="696" spans="1:10" ht="51">
      <c r="A696" s="221">
        <v>684</v>
      </c>
      <c r="B696" s="357" t="s">
        <v>180</v>
      </c>
      <c r="C696" s="356" t="s">
        <v>457</v>
      </c>
      <c r="D696" s="316" t="s">
        <v>107</v>
      </c>
      <c r="E696" s="316" t="s">
        <v>144</v>
      </c>
      <c r="F696" s="330" t="s">
        <v>343</v>
      </c>
      <c r="G696" s="330" t="s">
        <v>170</v>
      </c>
      <c r="H696" s="239">
        <f>H697</f>
        <v>60926.993</v>
      </c>
      <c r="I696" s="241">
        <f>I697</f>
        <v>54749.264</v>
      </c>
      <c r="J696" s="242">
        <f>J697</f>
        <v>54749.264</v>
      </c>
    </row>
    <row r="697" spans="1:10" ht="12.75">
      <c r="A697" s="221">
        <v>685</v>
      </c>
      <c r="B697" s="314" t="s">
        <v>195</v>
      </c>
      <c r="C697" s="356" t="s">
        <v>457</v>
      </c>
      <c r="D697" s="316" t="s">
        <v>107</v>
      </c>
      <c r="E697" s="316" t="s">
        <v>144</v>
      </c>
      <c r="F697" s="330" t="s">
        <v>343</v>
      </c>
      <c r="G697" s="330" t="s">
        <v>140</v>
      </c>
      <c r="H697" s="239">
        <v>60926.993</v>
      </c>
      <c r="I697" s="241">
        <v>54749.264</v>
      </c>
      <c r="J697" s="242">
        <v>54749.264</v>
      </c>
    </row>
    <row r="698" spans="1:10" ht="25.5">
      <c r="A698" s="221">
        <v>686</v>
      </c>
      <c r="B698" s="317" t="s">
        <v>510</v>
      </c>
      <c r="C698" s="356" t="s">
        <v>457</v>
      </c>
      <c r="D698" s="316" t="s">
        <v>107</v>
      </c>
      <c r="E698" s="316" t="s">
        <v>144</v>
      </c>
      <c r="F698" s="330" t="s">
        <v>343</v>
      </c>
      <c r="G698" s="330" t="s">
        <v>182</v>
      </c>
      <c r="H698" s="239">
        <f>H699</f>
        <v>65309.568</v>
      </c>
      <c r="I698" s="241">
        <f>I699</f>
        <v>65024.719</v>
      </c>
      <c r="J698" s="242">
        <f>J699</f>
        <v>65024.719</v>
      </c>
    </row>
    <row r="699" spans="1:10" ht="25.5">
      <c r="A699" s="221">
        <v>687</v>
      </c>
      <c r="B699" s="314" t="s">
        <v>223</v>
      </c>
      <c r="C699" s="356" t="s">
        <v>457</v>
      </c>
      <c r="D699" s="316" t="s">
        <v>107</v>
      </c>
      <c r="E699" s="316" t="s">
        <v>144</v>
      </c>
      <c r="F699" s="330" t="s">
        <v>343</v>
      </c>
      <c r="G699" s="330" t="s">
        <v>183</v>
      </c>
      <c r="H699" s="239">
        <f>65024.719+284.849</f>
        <v>65309.568</v>
      </c>
      <c r="I699" s="241">
        <v>65024.719</v>
      </c>
      <c r="J699" s="242">
        <v>65024.719</v>
      </c>
    </row>
    <row r="700" spans="1:10" ht="25.5">
      <c r="A700" s="221">
        <v>688</v>
      </c>
      <c r="B700" s="314" t="s">
        <v>224</v>
      </c>
      <c r="C700" s="356" t="s">
        <v>457</v>
      </c>
      <c r="D700" s="316" t="s">
        <v>107</v>
      </c>
      <c r="E700" s="316" t="s">
        <v>144</v>
      </c>
      <c r="F700" s="330" t="s">
        <v>343</v>
      </c>
      <c r="G700" s="330" t="s">
        <v>209</v>
      </c>
      <c r="H700" s="239">
        <f>H701</f>
        <v>101847.271</v>
      </c>
      <c r="I700" s="241">
        <f>I701</f>
        <v>94167.223</v>
      </c>
      <c r="J700" s="242">
        <f>J701</f>
        <v>94175.361</v>
      </c>
    </row>
    <row r="701" spans="1:11" ht="12.75">
      <c r="A701" s="221">
        <v>689</v>
      </c>
      <c r="B701" s="314" t="s">
        <v>219</v>
      </c>
      <c r="C701" s="356" t="s">
        <v>457</v>
      </c>
      <c r="D701" s="316" t="s">
        <v>107</v>
      </c>
      <c r="E701" s="316" t="s">
        <v>144</v>
      </c>
      <c r="F701" s="330" t="s">
        <v>343</v>
      </c>
      <c r="G701" s="330" t="s">
        <v>210</v>
      </c>
      <c r="H701" s="239">
        <f>101649.121+198.15</f>
        <v>101847.271</v>
      </c>
      <c r="I701" s="241">
        <v>94167.223</v>
      </c>
      <c r="J701" s="242">
        <v>94175.361</v>
      </c>
      <c r="K701" s="367"/>
    </row>
    <row r="702" spans="1:10" ht="12.75">
      <c r="A702" s="221">
        <v>690</v>
      </c>
      <c r="B702" s="359" t="s">
        <v>184</v>
      </c>
      <c r="C702" s="356" t="s">
        <v>457</v>
      </c>
      <c r="D702" s="316" t="s">
        <v>107</v>
      </c>
      <c r="E702" s="316" t="s">
        <v>144</v>
      </c>
      <c r="F702" s="330" t="s">
        <v>343</v>
      </c>
      <c r="G702" s="330" t="s">
        <v>185</v>
      </c>
      <c r="H702" s="239">
        <f>H703</f>
        <v>47.612</v>
      </c>
      <c r="I702" s="241">
        <f>I703</f>
        <v>47.612</v>
      </c>
      <c r="J702" s="242">
        <f>J703</f>
        <v>47.612</v>
      </c>
    </row>
    <row r="703" spans="1:11" ht="12.75">
      <c r="A703" s="221">
        <v>691</v>
      </c>
      <c r="B703" s="357" t="s">
        <v>186</v>
      </c>
      <c r="C703" s="356" t="s">
        <v>457</v>
      </c>
      <c r="D703" s="316" t="s">
        <v>107</v>
      </c>
      <c r="E703" s="316" t="s">
        <v>144</v>
      </c>
      <c r="F703" s="330" t="s">
        <v>343</v>
      </c>
      <c r="G703" s="330" t="s">
        <v>187</v>
      </c>
      <c r="H703" s="239">
        <v>47.612</v>
      </c>
      <c r="I703" s="241">
        <v>47.612</v>
      </c>
      <c r="J703" s="242">
        <v>47.612</v>
      </c>
      <c r="K703" s="367"/>
    </row>
    <row r="704" spans="1:10" ht="114.75">
      <c r="A704" s="221">
        <v>692</v>
      </c>
      <c r="B704" s="357" t="s">
        <v>996</v>
      </c>
      <c r="C704" s="356" t="s">
        <v>457</v>
      </c>
      <c r="D704" s="316" t="s">
        <v>107</v>
      </c>
      <c r="E704" s="316" t="s">
        <v>144</v>
      </c>
      <c r="F704" s="330" t="s">
        <v>997</v>
      </c>
      <c r="G704" s="330"/>
      <c r="H704" s="239">
        <f>H705+H707</f>
        <v>20529.9</v>
      </c>
      <c r="I704" s="239">
        <f>I705+I707</f>
        <v>20529.9</v>
      </c>
      <c r="J704" s="240">
        <f>J705+J707</f>
        <v>20529.9</v>
      </c>
    </row>
    <row r="705" spans="1:10" ht="51">
      <c r="A705" s="221">
        <v>693</v>
      </c>
      <c r="B705" s="357" t="s">
        <v>180</v>
      </c>
      <c r="C705" s="356" t="s">
        <v>457</v>
      </c>
      <c r="D705" s="316" t="s">
        <v>107</v>
      </c>
      <c r="E705" s="316" t="s">
        <v>144</v>
      </c>
      <c r="F705" s="330" t="s">
        <v>997</v>
      </c>
      <c r="G705" s="330" t="s">
        <v>170</v>
      </c>
      <c r="H705" s="239">
        <f>H706</f>
        <v>7312.002</v>
      </c>
      <c r="I705" s="241">
        <f>I706</f>
        <v>7312.002</v>
      </c>
      <c r="J705" s="242">
        <f>J706</f>
        <v>7312.002</v>
      </c>
    </row>
    <row r="706" spans="1:10" ht="12.75">
      <c r="A706" s="221">
        <v>694</v>
      </c>
      <c r="B706" s="314" t="s">
        <v>195</v>
      </c>
      <c r="C706" s="356" t="s">
        <v>457</v>
      </c>
      <c r="D706" s="316" t="s">
        <v>107</v>
      </c>
      <c r="E706" s="316" t="s">
        <v>144</v>
      </c>
      <c r="F706" s="330" t="s">
        <v>997</v>
      </c>
      <c r="G706" s="330" t="s">
        <v>140</v>
      </c>
      <c r="H706" s="239">
        <v>7312.002</v>
      </c>
      <c r="I706" s="241">
        <v>7312.002</v>
      </c>
      <c r="J706" s="242">
        <v>7312.002</v>
      </c>
    </row>
    <row r="707" spans="1:10" ht="25.5">
      <c r="A707" s="221">
        <v>695</v>
      </c>
      <c r="B707" s="314" t="s">
        <v>224</v>
      </c>
      <c r="C707" s="356" t="s">
        <v>457</v>
      </c>
      <c r="D707" s="316" t="s">
        <v>107</v>
      </c>
      <c r="E707" s="316" t="s">
        <v>144</v>
      </c>
      <c r="F707" s="330" t="s">
        <v>997</v>
      </c>
      <c r="G707" s="330" t="s">
        <v>209</v>
      </c>
      <c r="H707" s="239">
        <f>H708</f>
        <v>13217.898</v>
      </c>
      <c r="I707" s="241">
        <f>I708</f>
        <v>13217.898</v>
      </c>
      <c r="J707" s="242">
        <f>J708</f>
        <v>13217.898</v>
      </c>
    </row>
    <row r="708" spans="1:10" ht="12.75">
      <c r="A708" s="221">
        <v>696</v>
      </c>
      <c r="B708" s="314" t="s">
        <v>219</v>
      </c>
      <c r="C708" s="356" t="s">
        <v>457</v>
      </c>
      <c r="D708" s="316" t="s">
        <v>107</v>
      </c>
      <c r="E708" s="316" t="s">
        <v>144</v>
      </c>
      <c r="F708" s="330" t="s">
        <v>997</v>
      </c>
      <c r="G708" s="330" t="s">
        <v>210</v>
      </c>
      <c r="H708" s="239">
        <v>13217.898</v>
      </c>
      <c r="I708" s="241">
        <v>13217.898</v>
      </c>
      <c r="J708" s="242">
        <v>13217.898</v>
      </c>
    </row>
    <row r="709" spans="1:11" ht="63.75">
      <c r="A709" s="221">
        <v>697</v>
      </c>
      <c r="B709" s="357" t="s">
        <v>691</v>
      </c>
      <c r="C709" s="356" t="s">
        <v>457</v>
      </c>
      <c r="D709" s="316" t="s">
        <v>107</v>
      </c>
      <c r="E709" s="316" t="s">
        <v>144</v>
      </c>
      <c r="F709" s="330" t="s">
        <v>554</v>
      </c>
      <c r="G709" s="330"/>
      <c r="H709" s="239">
        <f aca="true" t="shared" si="65" ref="H709:J710">H710</f>
        <v>2010.25</v>
      </c>
      <c r="I709" s="241">
        <f t="shared" si="65"/>
        <v>1644.75</v>
      </c>
      <c r="J709" s="242">
        <f t="shared" si="65"/>
        <v>1644.75</v>
      </c>
      <c r="K709" s="367"/>
    </row>
    <row r="710" spans="1:10" ht="25.5">
      <c r="A710" s="221">
        <v>698</v>
      </c>
      <c r="B710" s="314" t="s">
        <v>224</v>
      </c>
      <c r="C710" s="356" t="s">
        <v>457</v>
      </c>
      <c r="D710" s="316" t="s">
        <v>107</v>
      </c>
      <c r="E710" s="316" t="s">
        <v>144</v>
      </c>
      <c r="F710" s="330" t="s">
        <v>554</v>
      </c>
      <c r="G710" s="330" t="s">
        <v>209</v>
      </c>
      <c r="H710" s="239">
        <f t="shared" si="65"/>
        <v>2010.25</v>
      </c>
      <c r="I710" s="241">
        <f t="shared" si="65"/>
        <v>1644.75</v>
      </c>
      <c r="J710" s="242">
        <f t="shared" si="65"/>
        <v>1644.75</v>
      </c>
    </row>
    <row r="711" spans="1:11" ht="12.75">
      <c r="A711" s="221">
        <v>699</v>
      </c>
      <c r="B711" s="314" t="s">
        <v>219</v>
      </c>
      <c r="C711" s="356" t="s">
        <v>457</v>
      </c>
      <c r="D711" s="316" t="s">
        <v>107</v>
      </c>
      <c r="E711" s="316" t="s">
        <v>144</v>
      </c>
      <c r="F711" s="330" t="s">
        <v>554</v>
      </c>
      <c r="G711" s="330" t="s">
        <v>210</v>
      </c>
      <c r="H711" s="239">
        <v>2010.25</v>
      </c>
      <c r="I711" s="241">
        <v>1644.75</v>
      </c>
      <c r="J711" s="242">
        <v>1644.75</v>
      </c>
      <c r="K711" s="367"/>
    </row>
    <row r="712" spans="1:10" ht="89.25">
      <c r="A712" s="221">
        <v>700</v>
      </c>
      <c r="B712" s="357" t="s">
        <v>998</v>
      </c>
      <c r="C712" s="356" t="s">
        <v>457</v>
      </c>
      <c r="D712" s="316" t="s">
        <v>107</v>
      </c>
      <c r="E712" s="316" t="s">
        <v>144</v>
      </c>
      <c r="F712" s="330" t="s">
        <v>999</v>
      </c>
      <c r="G712" s="330"/>
      <c r="H712" s="239">
        <f>H713+H715</f>
        <v>2504.05</v>
      </c>
      <c r="I712" s="239">
        <f>I713+I715</f>
        <v>2504.05</v>
      </c>
      <c r="J712" s="240">
        <f>J713+J715</f>
        <v>0</v>
      </c>
    </row>
    <row r="713" spans="1:10" ht="51">
      <c r="A713" s="221">
        <v>701</v>
      </c>
      <c r="B713" s="357" t="s">
        <v>180</v>
      </c>
      <c r="C713" s="356" t="s">
        <v>457</v>
      </c>
      <c r="D713" s="316" t="s">
        <v>107</v>
      </c>
      <c r="E713" s="316" t="s">
        <v>144</v>
      </c>
      <c r="F713" s="330" t="s">
        <v>999</v>
      </c>
      <c r="G713" s="330" t="s">
        <v>170</v>
      </c>
      <c r="H713" s="239">
        <f>H714</f>
        <v>1001.62</v>
      </c>
      <c r="I713" s="241">
        <f>I714</f>
        <v>1001.62</v>
      </c>
      <c r="J713" s="242">
        <f>J714</f>
        <v>0</v>
      </c>
    </row>
    <row r="714" spans="1:10" ht="12.75">
      <c r="A714" s="221">
        <v>702</v>
      </c>
      <c r="B714" s="314" t="s">
        <v>195</v>
      </c>
      <c r="C714" s="356" t="s">
        <v>457</v>
      </c>
      <c r="D714" s="316" t="s">
        <v>107</v>
      </c>
      <c r="E714" s="316" t="s">
        <v>144</v>
      </c>
      <c r="F714" s="330" t="s">
        <v>999</v>
      </c>
      <c r="G714" s="330" t="s">
        <v>140</v>
      </c>
      <c r="H714" s="239">
        <v>1001.62</v>
      </c>
      <c r="I714" s="241">
        <v>1001.62</v>
      </c>
      <c r="J714" s="242">
        <v>0</v>
      </c>
    </row>
    <row r="715" spans="1:10" ht="25.5">
      <c r="A715" s="221">
        <v>703</v>
      </c>
      <c r="B715" s="314" t="s">
        <v>224</v>
      </c>
      <c r="C715" s="356" t="s">
        <v>457</v>
      </c>
      <c r="D715" s="316" t="s">
        <v>107</v>
      </c>
      <c r="E715" s="316" t="s">
        <v>144</v>
      </c>
      <c r="F715" s="330" t="s">
        <v>999</v>
      </c>
      <c r="G715" s="330" t="s">
        <v>209</v>
      </c>
      <c r="H715" s="239">
        <f>H716</f>
        <v>1502.43</v>
      </c>
      <c r="I715" s="241">
        <f>I716</f>
        <v>1502.43</v>
      </c>
      <c r="J715" s="242">
        <f>J716</f>
        <v>0</v>
      </c>
    </row>
    <row r="716" spans="1:10" ht="12.75">
      <c r="A716" s="221">
        <v>704</v>
      </c>
      <c r="B716" s="314" t="s">
        <v>219</v>
      </c>
      <c r="C716" s="356" t="s">
        <v>457</v>
      </c>
      <c r="D716" s="316" t="s">
        <v>107</v>
      </c>
      <c r="E716" s="316" t="s">
        <v>144</v>
      </c>
      <c r="F716" s="330" t="s">
        <v>999</v>
      </c>
      <c r="G716" s="330" t="s">
        <v>210</v>
      </c>
      <c r="H716" s="239">
        <v>1502.43</v>
      </c>
      <c r="I716" s="241">
        <v>1502.43</v>
      </c>
      <c r="J716" s="242">
        <v>0</v>
      </c>
    </row>
    <row r="717" spans="1:10" ht="191.25">
      <c r="A717" s="221">
        <v>705</v>
      </c>
      <c r="B717" s="358" t="s">
        <v>766</v>
      </c>
      <c r="C717" s="356" t="s">
        <v>457</v>
      </c>
      <c r="D717" s="316" t="s">
        <v>107</v>
      </c>
      <c r="E717" s="316" t="s">
        <v>144</v>
      </c>
      <c r="F717" s="330" t="s">
        <v>346</v>
      </c>
      <c r="G717" s="330"/>
      <c r="H717" s="239">
        <f>H718+H722+H720</f>
        <v>70542.5</v>
      </c>
      <c r="I717" s="241">
        <f>I718+I722+I720</f>
        <v>70542.5</v>
      </c>
      <c r="J717" s="242">
        <f>J718+J722+J720</f>
        <v>70542.5</v>
      </c>
    </row>
    <row r="718" spans="1:10" ht="51">
      <c r="A718" s="221">
        <v>706</v>
      </c>
      <c r="B718" s="357" t="s">
        <v>180</v>
      </c>
      <c r="C718" s="356" t="s">
        <v>457</v>
      </c>
      <c r="D718" s="316" t="s">
        <v>107</v>
      </c>
      <c r="E718" s="316" t="s">
        <v>144</v>
      </c>
      <c r="F718" s="330" t="s">
        <v>346</v>
      </c>
      <c r="G718" s="330" t="s">
        <v>170</v>
      </c>
      <c r="H718" s="239">
        <f>H719</f>
        <v>26824.697</v>
      </c>
      <c r="I718" s="241">
        <f>I719</f>
        <v>26824.697</v>
      </c>
      <c r="J718" s="242">
        <f>J719</f>
        <v>26824.697</v>
      </c>
    </row>
    <row r="719" spans="1:10" ht="12.75">
      <c r="A719" s="221">
        <v>707</v>
      </c>
      <c r="B719" s="314" t="s">
        <v>195</v>
      </c>
      <c r="C719" s="356" t="s">
        <v>457</v>
      </c>
      <c r="D719" s="316" t="s">
        <v>107</v>
      </c>
      <c r="E719" s="316" t="s">
        <v>144</v>
      </c>
      <c r="F719" s="330" t="s">
        <v>346</v>
      </c>
      <c r="G719" s="330" t="s">
        <v>140</v>
      </c>
      <c r="H719" s="239">
        <v>26824.697</v>
      </c>
      <c r="I719" s="241">
        <v>26824.697</v>
      </c>
      <c r="J719" s="242">
        <v>26824.697</v>
      </c>
    </row>
    <row r="720" spans="1:10" ht="25.5">
      <c r="A720" s="221">
        <v>708</v>
      </c>
      <c r="B720" s="317" t="s">
        <v>510</v>
      </c>
      <c r="C720" s="356" t="s">
        <v>457</v>
      </c>
      <c r="D720" s="316" t="s">
        <v>107</v>
      </c>
      <c r="E720" s="316" t="s">
        <v>144</v>
      </c>
      <c r="F720" s="330" t="s">
        <v>346</v>
      </c>
      <c r="G720" s="330" t="s">
        <v>182</v>
      </c>
      <c r="H720" s="239">
        <f>H721</f>
        <v>222.508</v>
      </c>
      <c r="I720" s="241">
        <f>I721</f>
        <v>222.508</v>
      </c>
      <c r="J720" s="242">
        <f>J721</f>
        <v>222.508</v>
      </c>
    </row>
    <row r="721" spans="1:10" ht="25.5">
      <c r="A721" s="221">
        <v>709</v>
      </c>
      <c r="B721" s="314" t="s">
        <v>223</v>
      </c>
      <c r="C721" s="356" t="s">
        <v>457</v>
      </c>
      <c r="D721" s="316" t="s">
        <v>107</v>
      </c>
      <c r="E721" s="316" t="s">
        <v>144</v>
      </c>
      <c r="F721" s="330" t="s">
        <v>346</v>
      </c>
      <c r="G721" s="330" t="s">
        <v>183</v>
      </c>
      <c r="H721" s="239">
        <v>222.508</v>
      </c>
      <c r="I721" s="241">
        <v>222.508</v>
      </c>
      <c r="J721" s="242">
        <v>222.508</v>
      </c>
    </row>
    <row r="722" spans="1:10" ht="25.5">
      <c r="A722" s="221">
        <v>710</v>
      </c>
      <c r="B722" s="314" t="s">
        <v>224</v>
      </c>
      <c r="C722" s="356" t="s">
        <v>457</v>
      </c>
      <c r="D722" s="316" t="s">
        <v>107</v>
      </c>
      <c r="E722" s="316" t="s">
        <v>144</v>
      </c>
      <c r="F722" s="330" t="s">
        <v>346</v>
      </c>
      <c r="G722" s="330" t="s">
        <v>209</v>
      </c>
      <c r="H722" s="239">
        <f>H723</f>
        <v>43495.295</v>
      </c>
      <c r="I722" s="241">
        <f>I723</f>
        <v>43495.295</v>
      </c>
      <c r="J722" s="242">
        <f>J723</f>
        <v>43495.295</v>
      </c>
    </row>
    <row r="723" spans="1:10" ht="12.75">
      <c r="A723" s="221">
        <v>711</v>
      </c>
      <c r="B723" s="314" t="s">
        <v>219</v>
      </c>
      <c r="C723" s="356" t="s">
        <v>457</v>
      </c>
      <c r="D723" s="316" t="s">
        <v>107</v>
      </c>
      <c r="E723" s="316" t="s">
        <v>144</v>
      </c>
      <c r="F723" s="330" t="s">
        <v>346</v>
      </c>
      <c r="G723" s="330" t="s">
        <v>210</v>
      </c>
      <c r="H723" s="239">
        <v>43495.295</v>
      </c>
      <c r="I723" s="241">
        <v>43495.295</v>
      </c>
      <c r="J723" s="242">
        <v>43495.295</v>
      </c>
    </row>
    <row r="724" spans="1:10" ht="204">
      <c r="A724" s="221">
        <v>712</v>
      </c>
      <c r="B724" s="357" t="s">
        <v>534</v>
      </c>
      <c r="C724" s="356" t="s">
        <v>457</v>
      </c>
      <c r="D724" s="316" t="s">
        <v>107</v>
      </c>
      <c r="E724" s="316" t="s">
        <v>144</v>
      </c>
      <c r="F724" s="330" t="s">
        <v>345</v>
      </c>
      <c r="G724" s="330"/>
      <c r="H724" s="239">
        <f>H725+H727+H729</f>
        <v>203736.163</v>
      </c>
      <c r="I724" s="239">
        <f>I725+I727+I729</f>
        <v>199611.663</v>
      </c>
      <c r="J724" s="240">
        <f>J725+J727+J729</f>
        <v>199611.663</v>
      </c>
    </row>
    <row r="725" spans="1:10" ht="51">
      <c r="A725" s="221">
        <v>713</v>
      </c>
      <c r="B725" s="357" t="s">
        <v>180</v>
      </c>
      <c r="C725" s="356" t="s">
        <v>457</v>
      </c>
      <c r="D725" s="316" t="s">
        <v>107</v>
      </c>
      <c r="E725" s="316" t="s">
        <v>144</v>
      </c>
      <c r="F725" s="330" t="s">
        <v>345</v>
      </c>
      <c r="G725" s="330" t="s">
        <v>170</v>
      </c>
      <c r="H725" s="239">
        <f>H726</f>
        <v>72646.153</v>
      </c>
      <c r="I725" s="241">
        <f>I726</f>
        <v>72646.13</v>
      </c>
      <c r="J725" s="242">
        <f>J726</f>
        <v>72646.13</v>
      </c>
    </row>
    <row r="726" spans="1:10" ht="12.75">
      <c r="A726" s="221">
        <v>714</v>
      </c>
      <c r="B726" s="314" t="s">
        <v>195</v>
      </c>
      <c r="C726" s="356" t="s">
        <v>457</v>
      </c>
      <c r="D726" s="316" t="s">
        <v>107</v>
      </c>
      <c r="E726" s="316" t="s">
        <v>144</v>
      </c>
      <c r="F726" s="330" t="s">
        <v>345</v>
      </c>
      <c r="G726" s="330" t="s">
        <v>140</v>
      </c>
      <c r="H726" s="239">
        <v>72646.153</v>
      </c>
      <c r="I726" s="241">
        <v>72646.13</v>
      </c>
      <c r="J726" s="242">
        <v>72646.13</v>
      </c>
    </row>
    <row r="727" spans="1:10" ht="25.5">
      <c r="A727" s="221">
        <v>715</v>
      </c>
      <c r="B727" s="317" t="s">
        <v>510</v>
      </c>
      <c r="C727" s="356" t="s">
        <v>457</v>
      </c>
      <c r="D727" s="316" t="s">
        <v>107</v>
      </c>
      <c r="E727" s="316" t="s">
        <v>144</v>
      </c>
      <c r="F727" s="330" t="s">
        <v>345</v>
      </c>
      <c r="G727" s="330" t="s">
        <v>182</v>
      </c>
      <c r="H727" s="239">
        <f>H728</f>
        <v>3972.484</v>
      </c>
      <c r="I727" s="241">
        <f>I728</f>
        <v>3243.842</v>
      </c>
      <c r="J727" s="242">
        <f>J728</f>
        <v>3243.842</v>
      </c>
    </row>
    <row r="728" spans="1:10" ht="25.5">
      <c r="A728" s="221">
        <v>716</v>
      </c>
      <c r="B728" s="314" t="s">
        <v>223</v>
      </c>
      <c r="C728" s="356" t="s">
        <v>457</v>
      </c>
      <c r="D728" s="316" t="s">
        <v>107</v>
      </c>
      <c r="E728" s="316" t="s">
        <v>144</v>
      </c>
      <c r="F728" s="330" t="s">
        <v>345</v>
      </c>
      <c r="G728" s="330" t="s">
        <v>183</v>
      </c>
      <c r="H728" s="239">
        <v>3972.484</v>
      </c>
      <c r="I728" s="241">
        <v>3243.842</v>
      </c>
      <c r="J728" s="242">
        <v>3243.842</v>
      </c>
    </row>
    <row r="729" spans="1:10" ht="25.5">
      <c r="A729" s="221">
        <v>717</v>
      </c>
      <c r="B729" s="314" t="s">
        <v>224</v>
      </c>
      <c r="C729" s="356" t="s">
        <v>457</v>
      </c>
      <c r="D729" s="316" t="s">
        <v>107</v>
      </c>
      <c r="E729" s="316" t="s">
        <v>144</v>
      </c>
      <c r="F729" s="330" t="s">
        <v>345</v>
      </c>
      <c r="G729" s="330" t="s">
        <v>209</v>
      </c>
      <c r="H729" s="239">
        <f>H730</f>
        <v>127117.526</v>
      </c>
      <c r="I729" s="241">
        <f>I730</f>
        <v>123721.691</v>
      </c>
      <c r="J729" s="242">
        <f>J730</f>
        <v>123721.691</v>
      </c>
    </row>
    <row r="730" spans="1:10" ht="12.75">
      <c r="A730" s="221">
        <v>718</v>
      </c>
      <c r="B730" s="314" t="s">
        <v>219</v>
      </c>
      <c r="C730" s="356" t="s">
        <v>457</v>
      </c>
      <c r="D730" s="316" t="s">
        <v>107</v>
      </c>
      <c r="E730" s="316" t="s">
        <v>144</v>
      </c>
      <c r="F730" s="330" t="s">
        <v>345</v>
      </c>
      <c r="G730" s="330" t="s">
        <v>210</v>
      </c>
      <c r="H730" s="239">
        <v>127117.526</v>
      </c>
      <c r="I730" s="241">
        <v>123721.691</v>
      </c>
      <c r="J730" s="242">
        <v>123721.691</v>
      </c>
    </row>
    <row r="731" spans="1:10" ht="12.75">
      <c r="A731" s="221">
        <v>719</v>
      </c>
      <c r="B731" s="349" t="s">
        <v>405</v>
      </c>
      <c r="C731" s="356" t="s">
        <v>457</v>
      </c>
      <c r="D731" s="316" t="s">
        <v>107</v>
      </c>
      <c r="E731" s="316" t="s">
        <v>103</v>
      </c>
      <c r="F731" s="330"/>
      <c r="G731" s="330"/>
      <c r="H731" s="239">
        <f>H732+H752</f>
        <v>59926.16599999999</v>
      </c>
      <c r="I731" s="239">
        <f>I732+I752</f>
        <v>52090.992</v>
      </c>
      <c r="J731" s="242">
        <f>J732+J752</f>
        <v>52090.992</v>
      </c>
    </row>
    <row r="732" spans="1:10" ht="25.5">
      <c r="A732" s="221">
        <v>720</v>
      </c>
      <c r="B732" s="314" t="s">
        <v>246</v>
      </c>
      <c r="C732" s="356" t="s">
        <v>457</v>
      </c>
      <c r="D732" s="316" t="s">
        <v>107</v>
      </c>
      <c r="E732" s="316" t="s">
        <v>103</v>
      </c>
      <c r="F732" s="330" t="s">
        <v>337</v>
      </c>
      <c r="G732" s="330"/>
      <c r="H732" s="239">
        <f>H733</f>
        <v>58711.95799999999</v>
      </c>
      <c r="I732" s="241">
        <f>I733</f>
        <v>52070.992</v>
      </c>
      <c r="J732" s="242">
        <f>J733</f>
        <v>52070.992</v>
      </c>
    </row>
    <row r="733" spans="1:10" ht="25.5">
      <c r="A733" s="221">
        <v>721</v>
      </c>
      <c r="B733" s="349" t="s">
        <v>200</v>
      </c>
      <c r="C733" s="356" t="s">
        <v>457</v>
      </c>
      <c r="D733" s="316" t="s">
        <v>107</v>
      </c>
      <c r="E733" s="316" t="s">
        <v>103</v>
      </c>
      <c r="F733" s="330" t="s">
        <v>338</v>
      </c>
      <c r="G733" s="330"/>
      <c r="H733" s="239">
        <f>H741+H744+H734+H749</f>
        <v>58711.95799999999</v>
      </c>
      <c r="I733" s="241">
        <f>I741+I744+I734+I749</f>
        <v>52070.992</v>
      </c>
      <c r="J733" s="242">
        <f>J741+J744+J734+J749</f>
        <v>52070.992</v>
      </c>
    </row>
    <row r="734" spans="1:10" ht="63.75">
      <c r="A734" s="221">
        <v>722</v>
      </c>
      <c r="B734" s="358" t="s">
        <v>712</v>
      </c>
      <c r="C734" s="356" t="s">
        <v>457</v>
      </c>
      <c r="D734" s="316" t="s">
        <v>107</v>
      </c>
      <c r="E734" s="316" t="s">
        <v>103</v>
      </c>
      <c r="F734" s="330" t="s">
        <v>677</v>
      </c>
      <c r="G734" s="360"/>
      <c r="H734" s="239">
        <f>H735+H739</f>
        <v>6292.217000000001</v>
      </c>
      <c r="I734" s="239">
        <f>I735+I739</f>
        <v>6292.217000000001</v>
      </c>
      <c r="J734" s="240">
        <f>J735+J739</f>
        <v>6292.217000000001</v>
      </c>
    </row>
    <row r="735" spans="1:10" ht="25.5">
      <c r="A735" s="221">
        <v>723</v>
      </c>
      <c r="B735" s="314" t="s">
        <v>224</v>
      </c>
      <c r="C735" s="356" t="s">
        <v>457</v>
      </c>
      <c r="D735" s="316" t="s">
        <v>107</v>
      </c>
      <c r="E735" s="316" t="s">
        <v>103</v>
      </c>
      <c r="F735" s="330" t="s">
        <v>677</v>
      </c>
      <c r="G735" s="330" t="s">
        <v>209</v>
      </c>
      <c r="H735" s="239">
        <f>H736+H737+H738</f>
        <v>6258.627</v>
      </c>
      <c r="I735" s="239">
        <f>I736+I737+I738</f>
        <v>6258.627</v>
      </c>
      <c r="J735" s="240">
        <f>J736+J737+J738</f>
        <v>6258.627</v>
      </c>
    </row>
    <row r="736" spans="1:10" ht="12.75">
      <c r="A736" s="221">
        <v>724</v>
      </c>
      <c r="B736" s="314" t="s">
        <v>219</v>
      </c>
      <c r="C736" s="356" t="s">
        <v>457</v>
      </c>
      <c r="D736" s="316" t="s">
        <v>107</v>
      </c>
      <c r="E736" s="316" t="s">
        <v>103</v>
      </c>
      <c r="F736" s="330" t="s">
        <v>677</v>
      </c>
      <c r="G736" s="330" t="s">
        <v>210</v>
      </c>
      <c r="H736" s="239">
        <v>6108.627</v>
      </c>
      <c r="I736" s="239">
        <v>6108.627</v>
      </c>
      <c r="J736" s="240">
        <v>6108.627</v>
      </c>
    </row>
    <row r="737" spans="1:10" ht="12.75">
      <c r="A737" s="221">
        <v>725</v>
      </c>
      <c r="B737" s="314" t="s">
        <v>225</v>
      </c>
      <c r="C737" s="356" t="s">
        <v>457</v>
      </c>
      <c r="D737" s="316" t="s">
        <v>107</v>
      </c>
      <c r="E737" s="316" t="s">
        <v>103</v>
      </c>
      <c r="F737" s="330" t="s">
        <v>677</v>
      </c>
      <c r="G737" s="330" t="s">
        <v>217</v>
      </c>
      <c r="H737" s="239">
        <v>90</v>
      </c>
      <c r="I737" s="241">
        <v>90</v>
      </c>
      <c r="J737" s="240">
        <v>90</v>
      </c>
    </row>
    <row r="738" spans="1:10" ht="38.25">
      <c r="A738" s="221">
        <v>726</v>
      </c>
      <c r="B738" s="318" t="s">
        <v>772</v>
      </c>
      <c r="C738" s="356" t="s">
        <v>457</v>
      </c>
      <c r="D738" s="316" t="s">
        <v>107</v>
      </c>
      <c r="E738" s="316" t="s">
        <v>103</v>
      </c>
      <c r="F738" s="330" t="s">
        <v>677</v>
      </c>
      <c r="G738" s="330" t="s">
        <v>256</v>
      </c>
      <c r="H738" s="239">
        <v>60</v>
      </c>
      <c r="I738" s="241">
        <v>60</v>
      </c>
      <c r="J738" s="240">
        <v>60</v>
      </c>
    </row>
    <row r="739" spans="1:10" ht="12.75">
      <c r="A739" s="221">
        <v>727</v>
      </c>
      <c r="B739" s="317" t="s">
        <v>184</v>
      </c>
      <c r="C739" s="356" t="s">
        <v>457</v>
      </c>
      <c r="D739" s="316" t="s">
        <v>107</v>
      </c>
      <c r="E739" s="316" t="s">
        <v>103</v>
      </c>
      <c r="F739" s="330" t="s">
        <v>677</v>
      </c>
      <c r="G739" s="330" t="s">
        <v>185</v>
      </c>
      <c r="H739" s="239">
        <f>H740</f>
        <v>33.59</v>
      </c>
      <c r="I739" s="239">
        <f>I740</f>
        <v>33.59</v>
      </c>
      <c r="J739" s="240">
        <f>J740</f>
        <v>33.59</v>
      </c>
    </row>
    <row r="740" spans="1:10" ht="38.25">
      <c r="A740" s="221">
        <v>728</v>
      </c>
      <c r="B740" s="314" t="s">
        <v>516</v>
      </c>
      <c r="C740" s="356" t="s">
        <v>457</v>
      </c>
      <c r="D740" s="316" t="s">
        <v>107</v>
      </c>
      <c r="E740" s="316" t="s">
        <v>103</v>
      </c>
      <c r="F740" s="330" t="s">
        <v>677</v>
      </c>
      <c r="G740" s="330" t="s">
        <v>197</v>
      </c>
      <c r="H740" s="239">
        <v>33.59</v>
      </c>
      <c r="I740" s="241">
        <v>33.59</v>
      </c>
      <c r="J740" s="240">
        <v>33.59</v>
      </c>
    </row>
    <row r="741" spans="1:10" ht="63.75">
      <c r="A741" s="221">
        <v>729</v>
      </c>
      <c r="B741" s="357" t="s">
        <v>250</v>
      </c>
      <c r="C741" s="356" t="s">
        <v>457</v>
      </c>
      <c r="D741" s="316" t="s">
        <v>107</v>
      </c>
      <c r="E741" s="316" t="s">
        <v>103</v>
      </c>
      <c r="F741" s="330" t="s">
        <v>344</v>
      </c>
      <c r="G741" s="360"/>
      <c r="H741" s="239">
        <f aca="true" t="shared" si="66" ref="H741:J742">H742</f>
        <v>35185.005</v>
      </c>
      <c r="I741" s="239">
        <f t="shared" si="66"/>
        <v>32968.938</v>
      </c>
      <c r="J741" s="240">
        <f t="shared" si="66"/>
        <v>32968.938</v>
      </c>
    </row>
    <row r="742" spans="1:10" ht="25.5">
      <c r="A742" s="221">
        <v>730</v>
      </c>
      <c r="B742" s="314" t="s">
        <v>224</v>
      </c>
      <c r="C742" s="356" t="s">
        <v>457</v>
      </c>
      <c r="D742" s="316" t="s">
        <v>107</v>
      </c>
      <c r="E742" s="316" t="s">
        <v>103</v>
      </c>
      <c r="F742" s="330" t="s">
        <v>344</v>
      </c>
      <c r="G742" s="330" t="s">
        <v>209</v>
      </c>
      <c r="H742" s="239">
        <f t="shared" si="66"/>
        <v>35185.005</v>
      </c>
      <c r="I742" s="241">
        <f t="shared" si="66"/>
        <v>32968.938</v>
      </c>
      <c r="J742" s="242">
        <f t="shared" si="66"/>
        <v>32968.938</v>
      </c>
    </row>
    <row r="743" spans="1:10" ht="12.75">
      <c r="A743" s="221">
        <v>731</v>
      </c>
      <c r="B743" s="314" t="s">
        <v>219</v>
      </c>
      <c r="C743" s="356" t="s">
        <v>457</v>
      </c>
      <c r="D743" s="316" t="s">
        <v>107</v>
      </c>
      <c r="E743" s="316" t="s">
        <v>103</v>
      </c>
      <c r="F743" s="330" t="s">
        <v>344</v>
      </c>
      <c r="G743" s="330" t="s">
        <v>210</v>
      </c>
      <c r="H743" s="239">
        <f>35154.448+30.557</f>
        <v>35185.005</v>
      </c>
      <c r="I743" s="241">
        <v>32968.938</v>
      </c>
      <c r="J743" s="242">
        <v>32968.938</v>
      </c>
    </row>
    <row r="744" spans="1:10" ht="204">
      <c r="A744" s="221">
        <v>732</v>
      </c>
      <c r="B744" s="357" t="s">
        <v>768</v>
      </c>
      <c r="C744" s="356" t="s">
        <v>457</v>
      </c>
      <c r="D744" s="316" t="s">
        <v>107</v>
      </c>
      <c r="E744" s="316" t="s">
        <v>103</v>
      </c>
      <c r="F744" s="330" t="s">
        <v>345</v>
      </c>
      <c r="G744" s="330"/>
      <c r="H744" s="239">
        <f>H745+H747</f>
        <v>12744.837</v>
      </c>
      <c r="I744" s="241">
        <f>I745+I747</f>
        <v>12744.837</v>
      </c>
      <c r="J744" s="242">
        <f>J745+J747</f>
        <v>12744.837</v>
      </c>
    </row>
    <row r="745" spans="1:10" ht="51">
      <c r="A745" s="221">
        <v>733</v>
      </c>
      <c r="B745" s="357" t="s">
        <v>180</v>
      </c>
      <c r="C745" s="356" t="s">
        <v>457</v>
      </c>
      <c r="D745" s="316" t="s">
        <v>107</v>
      </c>
      <c r="E745" s="316" t="s">
        <v>103</v>
      </c>
      <c r="F745" s="330" t="s">
        <v>345</v>
      </c>
      <c r="G745" s="330" t="s">
        <v>170</v>
      </c>
      <c r="H745" s="239">
        <f>H746</f>
        <v>2159.161</v>
      </c>
      <c r="I745" s="241">
        <f>I746</f>
        <v>2159.161</v>
      </c>
      <c r="J745" s="242">
        <f>J746</f>
        <v>2159.161</v>
      </c>
    </row>
    <row r="746" spans="1:10" ht="12.75">
      <c r="A746" s="221">
        <v>734</v>
      </c>
      <c r="B746" s="314" t="s">
        <v>195</v>
      </c>
      <c r="C746" s="356" t="s">
        <v>457</v>
      </c>
      <c r="D746" s="316" t="s">
        <v>107</v>
      </c>
      <c r="E746" s="316" t="s">
        <v>103</v>
      </c>
      <c r="F746" s="330" t="s">
        <v>345</v>
      </c>
      <c r="G746" s="330" t="s">
        <v>140</v>
      </c>
      <c r="H746" s="239">
        <v>2159.161</v>
      </c>
      <c r="I746" s="241">
        <v>2159.161</v>
      </c>
      <c r="J746" s="242">
        <v>2159.161</v>
      </c>
    </row>
    <row r="747" spans="1:10" ht="25.5">
      <c r="A747" s="221">
        <v>735</v>
      </c>
      <c r="B747" s="314" t="s">
        <v>224</v>
      </c>
      <c r="C747" s="356" t="s">
        <v>457</v>
      </c>
      <c r="D747" s="316" t="s">
        <v>107</v>
      </c>
      <c r="E747" s="316" t="s">
        <v>103</v>
      </c>
      <c r="F747" s="330" t="s">
        <v>345</v>
      </c>
      <c r="G747" s="330" t="s">
        <v>209</v>
      </c>
      <c r="H747" s="239">
        <f>H748</f>
        <v>10585.676</v>
      </c>
      <c r="I747" s="241">
        <f>I748</f>
        <v>10585.676</v>
      </c>
      <c r="J747" s="242">
        <f>J748</f>
        <v>10585.676</v>
      </c>
    </row>
    <row r="748" spans="1:10" ht="12.75">
      <c r="A748" s="221">
        <v>736</v>
      </c>
      <c r="B748" s="314" t="s">
        <v>219</v>
      </c>
      <c r="C748" s="356" t="s">
        <v>457</v>
      </c>
      <c r="D748" s="316" t="s">
        <v>107</v>
      </c>
      <c r="E748" s="316" t="s">
        <v>103</v>
      </c>
      <c r="F748" s="330" t="s">
        <v>345</v>
      </c>
      <c r="G748" s="330" t="s">
        <v>210</v>
      </c>
      <c r="H748" s="239">
        <v>10585.676</v>
      </c>
      <c r="I748" s="241">
        <v>10585.676</v>
      </c>
      <c r="J748" s="242">
        <v>10585.676</v>
      </c>
    </row>
    <row r="749" spans="1:10" ht="63.75">
      <c r="A749" s="221">
        <v>737</v>
      </c>
      <c r="B749" s="314" t="s">
        <v>845</v>
      </c>
      <c r="C749" s="356" t="s">
        <v>457</v>
      </c>
      <c r="D749" s="316" t="s">
        <v>107</v>
      </c>
      <c r="E749" s="316" t="s">
        <v>103</v>
      </c>
      <c r="F749" s="330" t="s">
        <v>847</v>
      </c>
      <c r="G749" s="330"/>
      <c r="H749" s="239">
        <f aca="true" t="shared" si="67" ref="H749:J750">H750</f>
        <v>4489.899</v>
      </c>
      <c r="I749" s="241">
        <f t="shared" si="67"/>
        <v>65</v>
      </c>
      <c r="J749" s="242">
        <f t="shared" si="67"/>
        <v>65</v>
      </c>
    </row>
    <row r="750" spans="1:10" ht="25.5">
      <c r="A750" s="221">
        <v>738</v>
      </c>
      <c r="B750" s="314" t="s">
        <v>224</v>
      </c>
      <c r="C750" s="356" t="s">
        <v>457</v>
      </c>
      <c r="D750" s="316" t="s">
        <v>107</v>
      </c>
      <c r="E750" s="316" t="s">
        <v>103</v>
      </c>
      <c r="F750" s="330" t="s">
        <v>847</v>
      </c>
      <c r="G750" s="330" t="s">
        <v>209</v>
      </c>
      <c r="H750" s="239">
        <f t="shared" si="67"/>
        <v>4489.899</v>
      </c>
      <c r="I750" s="241">
        <f t="shared" si="67"/>
        <v>65</v>
      </c>
      <c r="J750" s="242">
        <f t="shared" si="67"/>
        <v>65</v>
      </c>
    </row>
    <row r="751" spans="1:10" ht="12.75">
      <c r="A751" s="221">
        <v>739</v>
      </c>
      <c r="B751" s="314" t="s">
        <v>219</v>
      </c>
      <c r="C751" s="356" t="s">
        <v>457</v>
      </c>
      <c r="D751" s="316" t="s">
        <v>107</v>
      </c>
      <c r="E751" s="316" t="s">
        <v>103</v>
      </c>
      <c r="F751" s="330" t="s">
        <v>847</v>
      </c>
      <c r="G751" s="330" t="s">
        <v>210</v>
      </c>
      <c r="H751" s="239">
        <v>4489.899</v>
      </c>
      <c r="I751" s="241">
        <v>65</v>
      </c>
      <c r="J751" s="242">
        <v>65</v>
      </c>
    </row>
    <row r="752" spans="1:10" ht="14.25" customHeight="1">
      <c r="A752" s="221">
        <v>740</v>
      </c>
      <c r="B752" s="314" t="s">
        <v>429</v>
      </c>
      <c r="C752" s="356" t="s">
        <v>457</v>
      </c>
      <c r="D752" s="316" t="s">
        <v>107</v>
      </c>
      <c r="E752" s="316" t="s">
        <v>103</v>
      </c>
      <c r="F752" s="330" t="s">
        <v>382</v>
      </c>
      <c r="G752" s="330"/>
      <c r="H752" s="239">
        <f aca="true" t="shared" si="68" ref="H752:J755">H753</f>
        <v>1214.208</v>
      </c>
      <c r="I752" s="241">
        <f t="shared" si="68"/>
        <v>20</v>
      </c>
      <c r="J752" s="242">
        <f t="shared" si="68"/>
        <v>20</v>
      </c>
    </row>
    <row r="753" spans="1:10" ht="59.25" customHeight="1">
      <c r="A753" s="221">
        <v>741</v>
      </c>
      <c r="B753" s="314" t="s">
        <v>214</v>
      </c>
      <c r="C753" s="356" t="s">
        <v>457</v>
      </c>
      <c r="D753" s="316" t="s">
        <v>107</v>
      </c>
      <c r="E753" s="316" t="s">
        <v>103</v>
      </c>
      <c r="F753" s="330" t="s">
        <v>383</v>
      </c>
      <c r="G753" s="330"/>
      <c r="H753" s="239">
        <f t="shared" si="68"/>
        <v>1214.208</v>
      </c>
      <c r="I753" s="241">
        <f t="shared" si="68"/>
        <v>20</v>
      </c>
      <c r="J753" s="242">
        <f t="shared" si="68"/>
        <v>20</v>
      </c>
    </row>
    <row r="754" spans="1:10" ht="29.25" customHeight="1">
      <c r="A754" s="221">
        <v>742</v>
      </c>
      <c r="B754" s="314" t="s">
        <v>912</v>
      </c>
      <c r="C754" s="356" t="s">
        <v>457</v>
      </c>
      <c r="D754" s="316" t="s">
        <v>107</v>
      </c>
      <c r="E754" s="316" t="s">
        <v>103</v>
      </c>
      <c r="F754" s="330" t="s">
        <v>850</v>
      </c>
      <c r="G754" s="330"/>
      <c r="H754" s="239">
        <f t="shared" si="68"/>
        <v>1214.208</v>
      </c>
      <c r="I754" s="241">
        <f t="shared" si="68"/>
        <v>20</v>
      </c>
      <c r="J754" s="242">
        <f t="shared" si="68"/>
        <v>20</v>
      </c>
    </row>
    <row r="755" spans="1:10" ht="14.25" customHeight="1">
      <c r="A755" s="221">
        <v>743</v>
      </c>
      <c r="B755" s="314" t="s">
        <v>224</v>
      </c>
      <c r="C755" s="356" t="s">
        <v>457</v>
      </c>
      <c r="D755" s="316" t="s">
        <v>107</v>
      </c>
      <c r="E755" s="316" t="s">
        <v>103</v>
      </c>
      <c r="F755" s="330" t="s">
        <v>850</v>
      </c>
      <c r="G755" s="330" t="s">
        <v>209</v>
      </c>
      <c r="H755" s="239">
        <f t="shared" si="68"/>
        <v>1214.208</v>
      </c>
      <c r="I755" s="241">
        <f t="shared" si="68"/>
        <v>20</v>
      </c>
      <c r="J755" s="242">
        <f t="shared" si="68"/>
        <v>20</v>
      </c>
    </row>
    <row r="756" spans="1:10" ht="12.75">
      <c r="A756" s="221">
        <v>744</v>
      </c>
      <c r="B756" s="314" t="s">
        <v>219</v>
      </c>
      <c r="C756" s="356" t="s">
        <v>457</v>
      </c>
      <c r="D756" s="316" t="s">
        <v>107</v>
      </c>
      <c r="E756" s="316" t="s">
        <v>103</v>
      </c>
      <c r="F756" s="330" t="s">
        <v>850</v>
      </c>
      <c r="G756" s="330" t="s">
        <v>210</v>
      </c>
      <c r="H756" s="239">
        <v>1214.208</v>
      </c>
      <c r="I756" s="241">
        <v>20</v>
      </c>
      <c r="J756" s="242">
        <v>20</v>
      </c>
    </row>
    <row r="757" spans="1:10" ht="12.75">
      <c r="A757" s="221">
        <v>745</v>
      </c>
      <c r="B757" s="349" t="s">
        <v>56</v>
      </c>
      <c r="C757" s="356" t="s">
        <v>457</v>
      </c>
      <c r="D757" s="316" t="s">
        <v>107</v>
      </c>
      <c r="E757" s="316" t="s">
        <v>109</v>
      </c>
      <c r="F757" s="330"/>
      <c r="G757" s="330"/>
      <c r="H757" s="239">
        <f>H758</f>
        <v>87283.86223</v>
      </c>
      <c r="I757" s="241">
        <f>I758</f>
        <v>83416.13303</v>
      </c>
      <c r="J757" s="242">
        <f>J758</f>
        <v>83420.27791</v>
      </c>
    </row>
    <row r="758" spans="1:10" ht="25.5" customHeight="1">
      <c r="A758" s="221">
        <v>746</v>
      </c>
      <c r="B758" s="314" t="s">
        <v>246</v>
      </c>
      <c r="C758" s="356" t="s">
        <v>457</v>
      </c>
      <c r="D758" s="316" t="s">
        <v>107</v>
      </c>
      <c r="E758" s="316" t="s">
        <v>109</v>
      </c>
      <c r="F758" s="330" t="s">
        <v>337</v>
      </c>
      <c r="G758" s="330"/>
      <c r="H758" s="239">
        <f>H759+H777</f>
        <v>87283.86223</v>
      </c>
      <c r="I758" s="241">
        <f>I759+I777</f>
        <v>83416.13303</v>
      </c>
      <c r="J758" s="242">
        <f>J759+J777</f>
        <v>83420.27791</v>
      </c>
    </row>
    <row r="759" spans="1:10" ht="25.5">
      <c r="A759" s="221">
        <v>747</v>
      </c>
      <c r="B759" s="349" t="s">
        <v>200</v>
      </c>
      <c r="C759" s="356" t="s">
        <v>457</v>
      </c>
      <c r="D759" s="316" t="s">
        <v>107</v>
      </c>
      <c r="E759" s="316" t="s">
        <v>109</v>
      </c>
      <c r="F759" s="330" t="s">
        <v>338</v>
      </c>
      <c r="G759" s="330"/>
      <c r="H759" s="239">
        <f>H760+H774+H765</f>
        <v>12359.6002</v>
      </c>
      <c r="I759" s="239">
        <f>I760+I774+I765</f>
        <v>12371.237000000001</v>
      </c>
      <c r="J759" s="240">
        <f>J760+J774+J765</f>
        <v>12383.341000000002</v>
      </c>
    </row>
    <row r="760" spans="1:10" ht="51">
      <c r="A760" s="221">
        <v>748</v>
      </c>
      <c r="B760" s="357" t="s">
        <v>251</v>
      </c>
      <c r="C760" s="356" t="s">
        <v>457</v>
      </c>
      <c r="D760" s="316" t="s">
        <v>107</v>
      </c>
      <c r="E760" s="316" t="s">
        <v>109</v>
      </c>
      <c r="F760" s="330" t="s">
        <v>347</v>
      </c>
      <c r="G760" s="330"/>
      <c r="H760" s="239">
        <f>H761+H763</f>
        <v>3749.76</v>
      </c>
      <c r="I760" s="239">
        <f>I761+I763</f>
        <v>3749.76</v>
      </c>
      <c r="J760" s="240">
        <f>J761+J763</f>
        <v>3749.76</v>
      </c>
    </row>
    <row r="761" spans="1:10" ht="51">
      <c r="A761" s="221">
        <v>749</v>
      </c>
      <c r="B761" s="357" t="s">
        <v>180</v>
      </c>
      <c r="C761" s="356" t="s">
        <v>457</v>
      </c>
      <c r="D761" s="316" t="s">
        <v>107</v>
      </c>
      <c r="E761" s="316" t="s">
        <v>109</v>
      </c>
      <c r="F761" s="330" t="s">
        <v>347</v>
      </c>
      <c r="G761" s="330" t="s">
        <v>170</v>
      </c>
      <c r="H761" s="239">
        <f>H762</f>
        <v>1230.39</v>
      </c>
      <c r="I761" s="241">
        <f>I762</f>
        <v>1230.39</v>
      </c>
      <c r="J761" s="242">
        <f>J762</f>
        <v>1230.39</v>
      </c>
    </row>
    <row r="762" spans="1:10" ht="12.75">
      <c r="A762" s="221">
        <v>750</v>
      </c>
      <c r="B762" s="314" t="s">
        <v>195</v>
      </c>
      <c r="C762" s="356" t="s">
        <v>457</v>
      </c>
      <c r="D762" s="316" t="s">
        <v>107</v>
      </c>
      <c r="E762" s="316" t="s">
        <v>109</v>
      </c>
      <c r="F762" s="330" t="s">
        <v>347</v>
      </c>
      <c r="G762" s="330" t="s">
        <v>140</v>
      </c>
      <c r="H762" s="239">
        <v>1230.39</v>
      </c>
      <c r="I762" s="241">
        <v>1230.39</v>
      </c>
      <c r="J762" s="242">
        <v>1230.39</v>
      </c>
    </row>
    <row r="763" spans="1:10" ht="25.5">
      <c r="A763" s="221">
        <v>751</v>
      </c>
      <c r="B763" s="314" t="s">
        <v>224</v>
      </c>
      <c r="C763" s="356" t="s">
        <v>457</v>
      </c>
      <c r="D763" s="316" t="s">
        <v>107</v>
      </c>
      <c r="E763" s="316" t="s">
        <v>109</v>
      </c>
      <c r="F763" s="330" t="s">
        <v>347</v>
      </c>
      <c r="G763" s="330" t="s">
        <v>209</v>
      </c>
      <c r="H763" s="239">
        <f>H764</f>
        <v>2519.37</v>
      </c>
      <c r="I763" s="241">
        <f>I764</f>
        <v>2519.37</v>
      </c>
      <c r="J763" s="242">
        <f>J764</f>
        <v>2519.37</v>
      </c>
    </row>
    <row r="764" spans="1:10" ht="12.75">
      <c r="A764" s="221">
        <v>752</v>
      </c>
      <c r="B764" s="314" t="s">
        <v>219</v>
      </c>
      <c r="C764" s="356" t="s">
        <v>457</v>
      </c>
      <c r="D764" s="316" t="s">
        <v>107</v>
      </c>
      <c r="E764" s="316" t="s">
        <v>109</v>
      </c>
      <c r="F764" s="330" t="s">
        <v>347</v>
      </c>
      <c r="G764" s="330" t="s">
        <v>210</v>
      </c>
      <c r="H764" s="239">
        <v>2519.37</v>
      </c>
      <c r="I764" s="241">
        <v>2519.37</v>
      </c>
      <c r="J764" s="242">
        <v>2519.37</v>
      </c>
    </row>
    <row r="765" spans="1:10" ht="89.25">
      <c r="A765" s="221">
        <v>753</v>
      </c>
      <c r="B765" s="357" t="s">
        <v>771</v>
      </c>
      <c r="C765" s="356" t="s">
        <v>457</v>
      </c>
      <c r="D765" s="316" t="s">
        <v>107</v>
      </c>
      <c r="E765" s="316" t="s">
        <v>109</v>
      </c>
      <c r="F765" s="330" t="s">
        <v>458</v>
      </c>
      <c r="G765" s="330"/>
      <c r="H765" s="239">
        <f>H766+H770+H768+H772</f>
        <v>8318.900000000001</v>
      </c>
      <c r="I765" s="241">
        <f>I766+I770+I768+I772</f>
        <v>8318.900000000001</v>
      </c>
      <c r="J765" s="242">
        <f>J766+J770+J768+J772</f>
        <v>8318.900000000001</v>
      </c>
    </row>
    <row r="766" spans="1:10" ht="51">
      <c r="A766" s="221">
        <v>754</v>
      </c>
      <c r="B766" s="357" t="s">
        <v>180</v>
      </c>
      <c r="C766" s="356" t="s">
        <v>457</v>
      </c>
      <c r="D766" s="316" t="s">
        <v>107</v>
      </c>
      <c r="E766" s="316" t="s">
        <v>109</v>
      </c>
      <c r="F766" s="330" t="s">
        <v>458</v>
      </c>
      <c r="G766" s="330" t="s">
        <v>170</v>
      </c>
      <c r="H766" s="239">
        <f>H767</f>
        <v>163.116</v>
      </c>
      <c r="I766" s="241">
        <f>I767</f>
        <v>163.116</v>
      </c>
      <c r="J766" s="242">
        <f>J767</f>
        <v>163.116</v>
      </c>
    </row>
    <row r="767" spans="1:10" ht="12.75">
      <c r="A767" s="221">
        <v>755</v>
      </c>
      <c r="B767" s="314" t="s">
        <v>195</v>
      </c>
      <c r="C767" s="356" t="s">
        <v>457</v>
      </c>
      <c r="D767" s="316" t="s">
        <v>107</v>
      </c>
      <c r="E767" s="316" t="s">
        <v>109</v>
      </c>
      <c r="F767" s="330" t="s">
        <v>458</v>
      </c>
      <c r="G767" s="330" t="s">
        <v>140</v>
      </c>
      <c r="H767" s="239">
        <v>163.116</v>
      </c>
      <c r="I767" s="241">
        <v>163.116</v>
      </c>
      <c r="J767" s="242">
        <v>163.116</v>
      </c>
    </row>
    <row r="768" spans="1:10" ht="25.5">
      <c r="A768" s="221">
        <v>756</v>
      </c>
      <c r="B768" s="317" t="s">
        <v>510</v>
      </c>
      <c r="C768" s="356" t="s">
        <v>457</v>
      </c>
      <c r="D768" s="316" t="s">
        <v>107</v>
      </c>
      <c r="E768" s="316" t="s">
        <v>109</v>
      </c>
      <c r="F768" s="330" t="s">
        <v>458</v>
      </c>
      <c r="G768" s="330" t="s">
        <v>182</v>
      </c>
      <c r="H768" s="239">
        <f>H769</f>
        <v>4758.104</v>
      </c>
      <c r="I768" s="241">
        <f>I769</f>
        <v>4758.104</v>
      </c>
      <c r="J768" s="242">
        <f>J769</f>
        <v>4758.104</v>
      </c>
    </row>
    <row r="769" spans="1:10" ht="25.5">
      <c r="A769" s="221">
        <v>757</v>
      </c>
      <c r="B769" s="314" t="s">
        <v>223</v>
      </c>
      <c r="C769" s="356" t="s">
        <v>457</v>
      </c>
      <c r="D769" s="316" t="s">
        <v>107</v>
      </c>
      <c r="E769" s="316" t="s">
        <v>109</v>
      </c>
      <c r="F769" s="330" t="s">
        <v>458</v>
      </c>
      <c r="G769" s="330" t="s">
        <v>183</v>
      </c>
      <c r="H769" s="239">
        <v>4758.104</v>
      </c>
      <c r="I769" s="241">
        <v>4758.104</v>
      </c>
      <c r="J769" s="242">
        <v>4758.104</v>
      </c>
    </row>
    <row r="770" spans="1:10" ht="12.75">
      <c r="A770" s="221">
        <v>758</v>
      </c>
      <c r="B770" s="340" t="s">
        <v>213</v>
      </c>
      <c r="C770" s="356" t="s">
        <v>457</v>
      </c>
      <c r="D770" s="316" t="s">
        <v>107</v>
      </c>
      <c r="E770" s="316" t="s">
        <v>109</v>
      </c>
      <c r="F770" s="330" t="s">
        <v>458</v>
      </c>
      <c r="G770" s="330" t="s">
        <v>203</v>
      </c>
      <c r="H770" s="239">
        <f>H771</f>
        <v>485.881</v>
      </c>
      <c r="I770" s="241">
        <f>I771</f>
        <v>485.881</v>
      </c>
      <c r="J770" s="242">
        <f>J771</f>
        <v>485.881</v>
      </c>
    </row>
    <row r="771" spans="1:10" ht="25.5">
      <c r="A771" s="221">
        <v>759</v>
      </c>
      <c r="B771" s="314" t="s">
        <v>221</v>
      </c>
      <c r="C771" s="356" t="s">
        <v>457</v>
      </c>
      <c r="D771" s="316" t="s">
        <v>107</v>
      </c>
      <c r="E771" s="316" t="s">
        <v>109</v>
      </c>
      <c r="F771" s="330" t="s">
        <v>458</v>
      </c>
      <c r="G771" s="330" t="s">
        <v>222</v>
      </c>
      <c r="H771" s="239">
        <v>485.881</v>
      </c>
      <c r="I771" s="241">
        <v>485.881</v>
      </c>
      <c r="J771" s="242">
        <v>485.881</v>
      </c>
    </row>
    <row r="772" spans="1:10" ht="25.5">
      <c r="A772" s="221">
        <v>760</v>
      </c>
      <c r="B772" s="314" t="s">
        <v>224</v>
      </c>
      <c r="C772" s="356" t="s">
        <v>457</v>
      </c>
      <c r="D772" s="316" t="s">
        <v>107</v>
      </c>
      <c r="E772" s="316" t="s">
        <v>109</v>
      </c>
      <c r="F772" s="330" t="s">
        <v>458</v>
      </c>
      <c r="G772" s="330" t="s">
        <v>209</v>
      </c>
      <c r="H772" s="239">
        <f>H773</f>
        <v>2911.799</v>
      </c>
      <c r="I772" s="241">
        <f>I773</f>
        <v>2911.799</v>
      </c>
      <c r="J772" s="242">
        <f>J773</f>
        <v>2911.799</v>
      </c>
    </row>
    <row r="773" spans="1:10" ht="12.75">
      <c r="A773" s="221">
        <v>761</v>
      </c>
      <c r="B773" s="314" t="s">
        <v>219</v>
      </c>
      <c r="C773" s="356" t="s">
        <v>457</v>
      </c>
      <c r="D773" s="316" t="s">
        <v>107</v>
      </c>
      <c r="E773" s="316" t="s">
        <v>109</v>
      </c>
      <c r="F773" s="330" t="s">
        <v>458</v>
      </c>
      <c r="G773" s="330" t="s">
        <v>210</v>
      </c>
      <c r="H773" s="239">
        <v>2911.799</v>
      </c>
      <c r="I773" s="241">
        <v>2911.799</v>
      </c>
      <c r="J773" s="242">
        <v>2911.799</v>
      </c>
    </row>
    <row r="774" spans="1:10" ht="63.75">
      <c r="A774" s="221">
        <v>762</v>
      </c>
      <c r="B774" s="357" t="s">
        <v>248</v>
      </c>
      <c r="C774" s="356" t="s">
        <v>457</v>
      </c>
      <c r="D774" s="316" t="s">
        <v>107</v>
      </c>
      <c r="E774" s="316" t="s">
        <v>109</v>
      </c>
      <c r="F774" s="330" t="s">
        <v>340</v>
      </c>
      <c r="G774" s="330"/>
      <c r="H774" s="239">
        <f aca="true" t="shared" si="69" ref="H774:J775">H775</f>
        <v>290.9402</v>
      </c>
      <c r="I774" s="241">
        <f t="shared" si="69"/>
        <v>302.577</v>
      </c>
      <c r="J774" s="242">
        <f t="shared" si="69"/>
        <v>314.681</v>
      </c>
    </row>
    <row r="775" spans="1:10" ht="25.5">
      <c r="A775" s="221">
        <v>763</v>
      </c>
      <c r="B775" s="317" t="s">
        <v>510</v>
      </c>
      <c r="C775" s="356" t="s">
        <v>457</v>
      </c>
      <c r="D775" s="316" t="s">
        <v>107</v>
      </c>
      <c r="E775" s="316" t="s">
        <v>109</v>
      </c>
      <c r="F775" s="330" t="s">
        <v>340</v>
      </c>
      <c r="G775" s="330" t="s">
        <v>182</v>
      </c>
      <c r="H775" s="239">
        <f t="shared" si="69"/>
        <v>290.9402</v>
      </c>
      <c r="I775" s="241">
        <f t="shared" si="69"/>
        <v>302.577</v>
      </c>
      <c r="J775" s="242">
        <f t="shared" si="69"/>
        <v>314.681</v>
      </c>
    </row>
    <row r="776" spans="1:10" ht="25.5">
      <c r="A776" s="221">
        <v>764</v>
      </c>
      <c r="B776" s="314" t="s">
        <v>223</v>
      </c>
      <c r="C776" s="356" t="s">
        <v>457</v>
      </c>
      <c r="D776" s="316" t="s">
        <v>107</v>
      </c>
      <c r="E776" s="316" t="s">
        <v>109</v>
      </c>
      <c r="F776" s="330" t="s">
        <v>340</v>
      </c>
      <c r="G776" s="330" t="s">
        <v>183</v>
      </c>
      <c r="H776" s="239">
        <f>290.94+0.0002</f>
        <v>290.9402</v>
      </c>
      <c r="I776" s="241">
        <v>302.577</v>
      </c>
      <c r="J776" s="242">
        <v>314.681</v>
      </c>
    </row>
    <row r="777" spans="1:10" ht="25.5">
      <c r="A777" s="221">
        <v>765</v>
      </c>
      <c r="B777" s="349" t="s">
        <v>201</v>
      </c>
      <c r="C777" s="356" t="s">
        <v>457</v>
      </c>
      <c r="D777" s="316" t="s">
        <v>107</v>
      </c>
      <c r="E777" s="316" t="s">
        <v>109</v>
      </c>
      <c r="F777" s="330" t="s">
        <v>349</v>
      </c>
      <c r="G777" s="330"/>
      <c r="H777" s="239">
        <f>H778+H786</f>
        <v>74924.26203</v>
      </c>
      <c r="I777" s="239">
        <f>I778+I786</f>
        <v>71044.89603</v>
      </c>
      <c r="J777" s="240">
        <f>J778+J786</f>
        <v>71036.93691</v>
      </c>
    </row>
    <row r="778" spans="1:10" ht="63.75">
      <c r="A778" s="221">
        <v>766</v>
      </c>
      <c r="B778" s="357" t="s">
        <v>252</v>
      </c>
      <c r="C778" s="356" t="s">
        <v>457</v>
      </c>
      <c r="D778" s="316" t="s">
        <v>107</v>
      </c>
      <c r="E778" s="316" t="s">
        <v>109</v>
      </c>
      <c r="F778" s="330" t="s">
        <v>350</v>
      </c>
      <c r="G778" s="330"/>
      <c r="H778" s="239">
        <f>H779+H781+H783</f>
        <v>43651.773</v>
      </c>
      <c r="I778" s="239">
        <f>I779+I781+I783</f>
        <v>41739.223</v>
      </c>
      <c r="J778" s="240">
        <f>J779+J781+J783</f>
        <v>41739.223</v>
      </c>
    </row>
    <row r="779" spans="1:10" ht="51">
      <c r="A779" s="221">
        <v>767</v>
      </c>
      <c r="B779" s="357" t="s">
        <v>180</v>
      </c>
      <c r="C779" s="356" t="s">
        <v>457</v>
      </c>
      <c r="D779" s="316" t="s">
        <v>107</v>
      </c>
      <c r="E779" s="316" t="s">
        <v>109</v>
      </c>
      <c r="F779" s="330" t="s">
        <v>350</v>
      </c>
      <c r="G779" s="330" t="s">
        <v>170</v>
      </c>
      <c r="H779" s="239">
        <f>H780</f>
        <v>27380.772</v>
      </c>
      <c r="I779" s="241">
        <f>I780</f>
        <v>25697.922</v>
      </c>
      <c r="J779" s="242">
        <f>J780</f>
        <v>25697.922</v>
      </c>
    </row>
    <row r="780" spans="1:10" ht="12.75">
      <c r="A780" s="221">
        <v>768</v>
      </c>
      <c r="B780" s="314" t="s">
        <v>195</v>
      </c>
      <c r="C780" s="356" t="s">
        <v>457</v>
      </c>
      <c r="D780" s="316" t="s">
        <v>107</v>
      </c>
      <c r="E780" s="316" t="s">
        <v>109</v>
      </c>
      <c r="F780" s="330" t="s">
        <v>350</v>
      </c>
      <c r="G780" s="330" t="s">
        <v>140</v>
      </c>
      <c r="H780" s="239">
        <v>27380.772</v>
      </c>
      <c r="I780" s="241">
        <v>25697.922</v>
      </c>
      <c r="J780" s="242">
        <v>25697.922</v>
      </c>
    </row>
    <row r="781" spans="1:10" ht="25.5">
      <c r="A781" s="221">
        <v>769</v>
      </c>
      <c r="B781" s="317" t="s">
        <v>510</v>
      </c>
      <c r="C781" s="356" t="s">
        <v>457</v>
      </c>
      <c r="D781" s="316" t="s">
        <v>107</v>
      </c>
      <c r="E781" s="316" t="s">
        <v>109</v>
      </c>
      <c r="F781" s="330" t="s">
        <v>350</v>
      </c>
      <c r="G781" s="330" t="s">
        <v>182</v>
      </c>
      <c r="H781" s="239">
        <f>H782</f>
        <v>15791.001</v>
      </c>
      <c r="I781" s="241">
        <f>I782</f>
        <v>15561.301</v>
      </c>
      <c r="J781" s="242">
        <f>J782</f>
        <v>15561.301</v>
      </c>
    </row>
    <row r="782" spans="1:10" ht="25.5">
      <c r="A782" s="221">
        <v>770</v>
      </c>
      <c r="B782" s="314" t="s">
        <v>223</v>
      </c>
      <c r="C782" s="356" t="s">
        <v>457</v>
      </c>
      <c r="D782" s="316" t="s">
        <v>107</v>
      </c>
      <c r="E782" s="316" t="s">
        <v>109</v>
      </c>
      <c r="F782" s="330" t="s">
        <v>350</v>
      </c>
      <c r="G782" s="330" t="s">
        <v>183</v>
      </c>
      <c r="H782" s="239">
        <f>15561.301+229.7</f>
        <v>15791.001</v>
      </c>
      <c r="I782" s="241">
        <v>15561.301</v>
      </c>
      <c r="J782" s="242">
        <v>15561.301</v>
      </c>
    </row>
    <row r="783" spans="1:10" ht="12.75">
      <c r="A783" s="221">
        <v>771</v>
      </c>
      <c r="B783" s="340" t="s">
        <v>213</v>
      </c>
      <c r="C783" s="356" t="s">
        <v>457</v>
      </c>
      <c r="D783" s="316" t="s">
        <v>107</v>
      </c>
      <c r="E783" s="316" t="s">
        <v>109</v>
      </c>
      <c r="F783" s="330" t="s">
        <v>350</v>
      </c>
      <c r="G783" s="330" t="s">
        <v>203</v>
      </c>
      <c r="H783" s="239">
        <f>H785+H784</f>
        <v>480</v>
      </c>
      <c r="I783" s="241">
        <f>I785+I784</f>
        <v>480</v>
      </c>
      <c r="J783" s="242">
        <f>J785+J784</f>
        <v>480</v>
      </c>
    </row>
    <row r="784" spans="1:10" ht="25.5">
      <c r="A784" s="221">
        <v>772</v>
      </c>
      <c r="B784" s="340" t="s">
        <v>221</v>
      </c>
      <c r="C784" s="356" t="s">
        <v>457</v>
      </c>
      <c r="D784" s="316" t="s">
        <v>107</v>
      </c>
      <c r="E784" s="316" t="s">
        <v>109</v>
      </c>
      <c r="F784" s="330" t="s">
        <v>350</v>
      </c>
      <c r="G784" s="330" t="s">
        <v>222</v>
      </c>
      <c r="H784" s="239">
        <v>400</v>
      </c>
      <c r="I784" s="241">
        <v>400</v>
      </c>
      <c r="J784" s="242">
        <v>400</v>
      </c>
    </row>
    <row r="785" spans="1:10" ht="12.75">
      <c r="A785" s="221">
        <v>773</v>
      </c>
      <c r="B785" s="357" t="s">
        <v>459</v>
      </c>
      <c r="C785" s="356" t="s">
        <v>457</v>
      </c>
      <c r="D785" s="316" t="s">
        <v>107</v>
      </c>
      <c r="E785" s="316" t="s">
        <v>109</v>
      </c>
      <c r="F785" s="330" t="s">
        <v>350</v>
      </c>
      <c r="G785" s="330" t="s">
        <v>460</v>
      </c>
      <c r="H785" s="239">
        <v>80</v>
      </c>
      <c r="I785" s="241">
        <v>80</v>
      </c>
      <c r="J785" s="242">
        <v>80</v>
      </c>
    </row>
    <row r="786" spans="1:10" ht="63.75">
      <c r="A786" s="221">
        <v>774</v>
      </c>
      <c r="B786" s="357" t="s">
        <v>253</v>
      </c>
      <c r="C786" s="356" t="s">
        <v>457</v>
      </c>
      <c r="D786" s="316" t="s">
        <v>107</v>
      </c>
      <c r="E786" s="316" t="s">
        <v>109</v>
      </c>
      <c r="F786" s="330" t="s">
        <v>351</v>
      </c>
      <c r="G786" s="330"/>
      <c r="H786" s="239">
        <f>H787+H789</f>
        <v>31272.48903</v>
      </c>
      <c r="I786" s="239">
        <f>I787+I789</f>
        <v>29305.67303</v>
      </c>
      <c r="J786" s="240">
        <f>J787+J789</f>
        <v>29297.713910000002</v>
      </c>
    </row>
    <row r="787" spans="1:10" ht="51">
      <c r="A787" s="221">
        <v>775</v>
      </c>
      <c r="B787" s="357" t="s">
        <v>180</v>
      </c>
      <c r="C787" s="356" t="s">
        <v>457</v>
      </c>
      <c r="D787" s="316" t="s">
        <v>107</v>
      </c>
      <c r="E787" s="316" t="s">
        <v>109</v>
      </c>
      <c r="F787" s="330" t="s">
        <v>351</v>
      </c>
      <c r="G787" s="330" t="s">
        <v>170</v>
      </c>
      <c r="H787" s="239">
        <f>H788</f>
        <v>28959.996</v>
      </c>
      <c r="I787" s="241">
        <f>I788</f>
        <v>26993.026</v>
      </c>
      <c r="J787" s="242">
        <f>J788</f>
        <v>26993.026</v>
      </c>
    </row>
    <row r="788" spans="1:10" ht="12.75">
      <c r="A788" s="221">
        <v>776</v>
      </c>
      <c r="B788" s="314" t="s">
        <v>195</v>
      </c>
      <c r="C788" s="356" t="s">
        <v>457</v>
      </c>
      <c r="D788" s="316" t="s">
        <v>107</v>
      </c>
      <c r="E788" s="316" t="s">
        <v>109</v>
      </c>
      <c r="F788" s="330" t="s">
        <v>351</v>
      </c>
      <c r="G788" s="330" t="s">
        <v>140</v>
      </c>
      <c r="H788" s="239">
        <v>28959.996</v>
      </c>
      <c r="I788" s="241">
        <v>26993.026</v>
      </c>
      <c r="J788" s="242">
        <v>26993.026</v>
      </c>
    </row>
    <row r="789" spans="1:10" ht="25.5">
      <c r="A789" s="221">
        <v>777</v>
      </c>
      <c r="B789" s="317" t="s">
        <v>510</v>
      </c>
      <c r="C789" s="356" t="s">
        <v>457</v>
      </c>
      <c r="D789" s="316" t="s">
        <v>107</v>
      </c>
      <c r="E789" s="316" t="s">
        <v>109</v>
      </c>
      <c r="F789" s="330" t="s">
        <v>351</v>
      </c>
      <c r="G789" s="330" t="s">
        <v>182</v>
      </c>
      <c r="H789" s="239">
        <f>H790</f>
        <v>2312.49303</v>
      </c>
      <c r="I789" s="241">
        <f>I790</f>
        <v>2312.64703</v>
      </c>
      <c r="J789" s="242">
        <f>J790</f>
        <v>2304.68791</v>
      </c>
    </row>
    <row r="790" spans="1:10" ht="25.5">
      <c r="A790" s="221">
        <v>778</v>
      </c>
      <c r="B790" s="314" t="s">
        <v>223</v>
      </c>
      <c r="C790" s="356" t="s">
        <v>457</v>
      </c>
      <c r="D790" s="316" t="s">
        <v>107</v>
      </c>
      <c r="E790" s="316" t="s">
        <v>109</v>
      </c>
      <c r="F790" s="330" t="s">
        <v>351</v>
      </c>
      <c r="G790" s="330" t="s">
        <v>183</v>
      </c>
      <c r="H790" s="239">
        <v>2312.49303</v>
      </c>
      <c r="I790" s="241">
        <v>2312.64703</v>
      </c>
      <c r="J790" s="242">
        <v>2304.68791</v>
      </c>
    </row>
    <row r="791" spans="1:10" ht="12.75">
      <c r="A791" s="221">
        <v>779</v>
      </c>
      <c r="B791" s="349" t="s">
        <v>132</v>
      </c>
      <c r="C791" s="356" t="s">
        <v>457</v>
      </c>
      <c r="D791" s="330">
        <v>10</v>
      </c>
      <c r="E791" s="330" t="s">
        <v>8</v>
      </c>
      <c r="F791" s="330"/>
      <c r="G791" s="330"/>
      <c r="H791" s="239">
        <f>H792+H823</f>
        <v>27541.76197</v>
      </c>
      <c r="I791" s="241">
        <f>I792+I823</f>
        <v>27541.76197</v>
      </c>
      <c r="J791" s="242">
        <f>J792+J823</f>
        <v>27362.883090000003</v>
      </c>
    </row>
    <row r="792" spans="1:10" ht="12.75">
      <c r="A792" s="221">
        <v>780</v>
      </c>
      <c r="B792" s="349" t="s">
        <v>134</v>
      </c>
      <c r="C792" s="356" t="s">
        <v>457</v>
      </c>
      <c r="D792" s="330">
        <v>10</v>
      </c>
      <c r="E792" s="316" t="s">
        <v>103</v>
      </c>
      <c r="F792" s="330"/>
      <c r="G792" s="330"/>
      <c r="H792" s="239">
        <f aca="true" t="shared" si="70" ref="H792:J793">H793</f>
        <v>24289.361969999998</v>
      </c>
      <c r="I792" s="241">
        <f t="shared" si="70"/>
        <v>24289.361969999998</v>
      </c>
      <c r="J792" s="242">
        <f t="shared" si="70"/>
        <v>24110.48309</v>
      </c>
    </row>
    <row r="793" spans="1:10" ht="25.5">
      <c r="A793" s="221">
        <v>781</v>
      </c>
      <c r="B793" s="314" t="s">
        <v>246</v>
      </c>
      <c r="C793" s="356" t="s">
        <v>457</v>
      </c>
      <c r="D793" s="330">
        <v>10</v>
      </c>
      <c r="E793" s="316" t="s">
        <v>103</v>
      </c>
      <c r="F793" s="330" t="s">
        <v>337</v>
      </c>
      <c r="G793" s="330"/>
      <c r="H793" s="239">
        <f t="shared" si="70"/>
        <v>24289.361969999998</v>
      </c>
      <c r="I793" s="241">
        <f t="shared" si="70"/>
        <v>24289.361969999998</v>
      </c>
      <c r="J793" s="242">
        <f t="shared" si="70"/>
        <v>24110.48309</v>
      </c>
    </row>
    <row r="794" spans="1:10" ht="25.5">
      <c r="A794" s="221">
        <v>782</v>
      </c>
      <c r="B794" s="349" t="s">
        <v>200</v>
      </c>
      <c r="C794" s="356" t="s">
        <v>457</v>
      </c>
      <c r="D794" s="330">
        <v>10</v>
      </c>
      <c r="E794" s="316" t="s">
        <v>103</v>
      </c>
      <c r="F794" s="330" t="s">
        <v>338</v>
      </c>
      <c r="G794" s="330"/>
      <c r="H794" s="239">
        <f>H795+H800+H809+H814</f>
        <v>24289.361969999998</v>
      </c>
      <c r="I794" s="239">
        <f>I795+I800+I809+I814</f>
        <v>24289.361969999998</v>
      </c>
      <c r="J794" s="240">
        <f>J795+J800+J809+J814</f>
        <v>24110.48309</v>
      </c>
    </row>
    <row r="795" spans="1:10" ht="140.25">
      <c r="A795" s="221">
        <v>783</v>
      </c>
      <c r="B795" s="357" t="s">
        <v>767</v>
      </c>
      <c r="C795" s="356" t="s">
        <v>457</v>
      </c>
      <c r="D795" s="330">
        <v>10</v>
      </c>
      <c r="E795" s="316" t="s">
        <v>103</v>
      </c>
      <c r="F795" s="330" t="s">
        <v>352</v>
      </c>
      <c r="G795" s="330"/>
      <c r="H795" s="239">
        <f>H796+H798</f>
        <v>516.6</v>
      </c>
      <c r="I795" s="241">
        <f>I796+I798</f>
        <v>516.6</v>
      </c>
      <c r="J795" s="242">
        <f>J796+J798</f>
        <v>516.6</v>
      </c>
    </row>
    <row r="796" spans="1:10" ht="25.5">
      <c r="A796" s="221">
        <v>784</v>
      </c>
      <c r="B796" s="317" t="s">
        <v>510</v>
      </c>
      <c r="C796" s="356" t="s">
        <v>457</v>
      </c>
      <c r="D796" s="330">
        <v>10</v>
      </c>
      <c r="E796" s="316" t="s">
        <v>103</v>
      </c>
      <c r="F796" s="330" t="s">
        <v>352</v>
      </c>
      <c r="G796" s="330" t="s">
        <v>182</v>
      </c>
      <c r="H796" s="239">
        <f>H797</f>
        <v>123</v>
      </c>
      <c r="I796" s="241">
        <f>I797</f>
        <v>123</v>
      </c>
      <c r="J796" s="242">
        <f>J797</f>
        <v>123</v>
      </c>
    </row>
    <row r="797" spans="1:10" ht="25.5">
      <c r="A797" s="221">
        <v>785</v>
      </c>
      <c r="B797" s="314" t="s">
        <v>223</v>
      </c>
      <c r="C797" s="356" t="s">
        <v>457</v>
      </c>
      <c r="D797" s="330">
        <v>10</v>
      </c>
      <c r="E797" s="316" t="s">
        <v>103</v>
      </c>
      <c r="F797" s="330" t="s">
        <v>352</v>
      </c>
      <c r="G797" s="330" t="s">
        <v>183</v>
      </c>
      <c r="H797" s="239">
        <v>123</v>
      </c>
      <c r="I797" s="241">
        <v>123</v>
      </c>
      <c r="J797" s="242">
        <v>123</v>
      </c>
    </row>
    <row r="798" spans="1:10" ht="25.5">
      <c r="A798" s="221">
        <v>786</v>
      </c>
      <c r="B798" s="314" t="s">
        <v>224</v>
      </c>
      <c r="C798" s="356" t="s">
        <v>457</v>
      </c>
      <c r="D798" s="330">
        <v>10</v>
      </c>
      <c r="E798" s="316" t="s">
        <v>103</v>
      </c>
      <c r="F798" s="330" t="s">
        <v>352</v>
      </c>
      <c r="G798" s="330" t="s">
        <v>209</v>
      </c>
      <c r="H798" s="239">
        <f>H799</f>
        <v>393.6</v>
      </c>
      <c r="I798" s="241">
        <f>I799</f>
        <v>393.6</v>
      </c>
      <c r="J798" s="242">
        <f>J799</f>
        <v>393.6</v>
      </c>
    </row>
    <row r="799" spans="1:10" ht="12.75">
      <c r="A799" s="221">
        <v>787</v>
      </c>
      <c r="B799" s="314" t="s">
        <v>219</v>
      </c>
      <c r="C799" s="356" t="s">
        <v>457</v>
      </c>
      <c r="D799" s="330">
        <v>10</v>
      </c>
      <c r="E799" s="316" t="s">
        <v>103</v>
      </c>
      <c r="F799" s="330" t="s">
        <v>352</v>
      </c>
      <c r="G799" s="330" t="s">
        <v>210</v>
      </c>
      <c r="H799" s="239">
        <v>393.6</v>
      </c>
      <c r="I799" s="241">
        <v>393.6</v>
      </c>
      <c r="J799" s="242">
        <v>393.6</v>
      </c>
    </row>
    <row r="800" spans="1:10" ht="114.75">
      <c r="A800" s="221">
        <v>788</v>
      </c>
      <c r="B800" s="357" t="s">
        <v>769</v>
      </c>
      <c r="C800" s="356" t="s">
        <v>457</v>
      </c>
      <c r="D800" s="330">
        <v>10</v>
      </c>
      <c r="E800" s="316" t="s">
        <v>103</v>
      </c>
      <c r="F800" s="330" t="s">
        <v>353</v>
      </c>
      <c r="G800" s="330"/>
      <c r="H800" s="239">
        <f>H803+H805+H807+H801</f>
        <v>5977.7</v>
      </c>
      <c r="I800" s="241">
        <f>I803+I805+I807+I801</f>
        <v>5977.7</v>
      </c>
      <c r="J800" s="242">
        <f>J803+J805+J807+J801</f>
        <v>5977.7</v>
      </c>
    </row>
    <row r="801" spans="1:10" ht="51">
      <c r="A801" s="221">
        <v>789</v>
      </c>
      <c r="B801" s="357" t="s">
        <v>180</v>
      </c>
      <c r="C801" s="356" t="s">
        <v>457</v>
      </c>
      <c r="D801" s="330">
        <v>10</v>
      </c>
      <c r="E801" s="316" t="s">
        <v>103</v>
      </c>
      <c r="F801" s="330" t="s">
        <v>353</v>
      </c>
      <c r="G801" s="330" t="s">
        <v>170</v>
      </c>
      <c r="H801" s="239">
        <f>H802</f>
        <v>325.193</v>
      </c>
      <c r="I801" s="241">
        <f>I802</f>
        <v>325.193</v>
      </c>
      <c r="J801" s="242">
        <f>J802</f>
        <v>325.193</v>
      </c>
    </row>
    <row r="802" spans="1:10" ht="13.5" customHeight="1">
      <c r="A802" s="221">
        <v>790</v>
      </c>
      <c r="B802" s="314" t="s">
        <v>195</v>
      </c>
      <c r="C802" s="356" t="s">
        <v>457</v>
      </c>
      <c r="D802" s="330">
        <v>10</v>
      </c>
      <c r="E802" s="316" t="s">
        <v>103</v>
      </c>
      <c r="F802" s="330" t="s">
        <v>353</v>
      </c>
      <c r="G802" s="330" t="s">
        <v>140</v>
      </c>
      <c r="H802" s="239">
        <v>325.193</v>
      </c>
      <c r="I802" s="241">
        <v>325.193</v>
      </c>
      <c r="J802" s="242">
        <v>325.193</v>
      </c>
    </row>
    <row r="803" spans="1:10" ht="25.5">
      <c r="A803" s="221">
        <v>791</v>
      </c>
      <c r="B803" s="317" t="s">
        <v>510</v>
      </c>
      <c r="C803" s="356" t="s">
        <v>457</v>
      </c>
      <c r="D803" s="330">
        <v>10</v>
      </c>
      <c r="E803" s="316" t="s">
        <v>103</v>
      </c>
      <c r="F803" s="330" t="s">
        <v>353</v>
      </c>
      <c r="G803" s="330" t="s">
        <v>182</v>
      </c>
      <c r="H803" s="239">
        <f>H804</f>
        <v>2501.426</v>
      </c>
      <c r="I803" s="241">
        <f>I804</f>
        <v>2501.426</v>
      </c>
      <c r="J803" s="242">
        <f>J804</f>
        <v>2501.426</v>
      </c>
    </row>
    <row r="804" spans="1:11" ht="25.5">
      <c r="A804" s="221">
        <v>792</v>
      </c>
      <c r="B804" s="314" t="s">
        <v>223</v>
      </c>
      <c r="C804" s="356" t="s">
        <v>457</v>
      </c>
      <c r="D804" s="330">
        <v>10</v>
      </c>
      <c r="E804" s="316" t="s">
        <v>103</v>
      </c>
      <c r="F804" s="330" t="s">
        <v>353</v>
      </c>
      <c r="G804" s="330" t="s">
        <v>183</v>
      </c>
      <c r="H804" s="361">
        <v>2501.426</v>
      </c>
      <c r="I804" s="243">
        <v>2501.426</v>
      </c>
      <c r="J804" s="244">
        <v>2501.426</v>
      </c>
      <c r="K804" s="367"/>
    </row>
    <row r="805" spans="1:10" ht="12.75">
      <c r="A805" s="221">
        <v>793</v>
      </c>
      <c r="B805" s="340" t="s">
        <v>213</v>
      </c>
      <c r="C805" s="356" t="s">
        <v>457</v>
      </c>
      <c r="D805" s="330">
        <v>10</v>
      </c>
      <c r="E805" s="316" t="s">
        <v>103</v>
      </c>
      <c r="F805" s="330" t="s">
        <v>353</v>
      </c>
      <c r="G805" s="362" t="s">
        <v>203</v>
      </c>
      <c r="H805" s="361">
        <f>H806</f>
        <v>0</v>
      </c>
      <c r="I805" s="243">
        <f>I806</f>
        <v>0</v>
      </c>
      <c r="J805" s="244">
        <f>J806</f>
        <v>0</v>
      </c>
    </row>
    <row r="806" spans="1:10" ht="25.5">
      <c r="A806" s="221">
        <v>794</v>
      </c>
      <c r="B806" s="314" t="s">
        <v>221</v>
      </c>
      <c r="C806" s="356" t="s">
        <v>457</v>
      </c>
      <c r="D806" s="330">
        <v>10</v>
      </c>
      <c r="E806" s="316" t="s">
        <v>103</v>
      </c>
      <c r="F806" s="330" t="s">
        <v>353</v>
      </c>
      <c r="G806" s="362" t="s">
        <v>222</v>
      </c>
      <c r="H806" s="361">
        <v>0</v>
      </c>
      <c r="I806" s="243">
        <v>0</v>
      </c>
      <c r="J806" s="244">
        <v>0</v>
      </c>
    </row>
    <row r="807" spans="1:10" ht="25.5">
      <c r="A807" s="221">
        <v>795</v>
      </c>
      <c r="B807" s="314" t="s">
        <v>224</v>
      </c>
      <c r="C807" s="356" t="s">
        <v>457</v>
      </c>
      <c r="D807" s="330">
        <v>10</v>
      </c>
      <c r="E807" s="316" t="s">
        <v>103</v>
      </c>
      <c r="F807" s="330" t="s">
        <v>353</v>
      </c>
      <c r="G807" s="362" t="s">
        <v>209</v>
      </c>
      <c r="H807" s="361">
        <f>H808</f>
        <v>3151.081</v>
      </c>
      <c r="I807" s="243">
        <f>I808</f>
        <v>3151.081</v>
      </c>
      <c r="J807" s="244">
        <f>J808</f>
        <v>3151.081</v>
      </c>
    </row>
    <row r="808" spans="1:10" ht="12.75">
      <c r="A808" s="221">
        <v>796</v>
      </c>
      <c r="B808" s="314" t="s">
        <v>219</v>
      </c>
      <c r="C808" s="356" t="s">
        <v>457</v>
      </c>
      <c r="D808" s="330">
        <v>10</v>
      </c>
      <c r="E808" s="316" t="s">
        <v>103</v>
      </c>
      <c r="F808" s="330" t="s">
        <v>353</v>
      </c>
      <c r="G808" s="362" t="s">
        <v>210</v>
      </c>
      <c r="H808" s="361">
        <v>3151.081</v>
      </c>
      <c r="I808" s="243">
        <v>3151.081</v>
      </c>
      <c r="J808" s="244">
        <v>3151.081</v>
      </c>
    </row>
    <row r="809" spans="1:10" ht="114.75">
      <c r="A809" s="221">
        <v>797</v>
      </c>
      <c r="B809" s="341" t="s">
        <v>713</v>
      </c>
      <c r="C809" s="356" t="s">
        <v>457</v>
      </c>
      <c r="D809" s="330">
        <v>10</v>
      </c>
      <c r="E809" s="316" t="s">
        <v>103</v>
      </c>
      <c r="F809" s="330" t="s">
        <v>608</v>
      </c>
      <c r="G809" s="362"/>
      <c r="H809" s="361">
        <f>H810+H812</f>
        <v>12361.961969999998</v>
      </c>
      <c r="I809" s="243">
        <f>I810+I812</f>
        <v>12361.96197</v>
      </c>
      <c r="J809" s="244">
        <f>J810+J812</f>
        <v>12183.08309</v>
      </c>
    </row>
    <row r="810" spans="1:10" ht="25.5">
      <c r="A810" s="221">
        <v>798</v>
      </c>
      <c r="B810" s="317" t="s">
        <v>510</v>
      </c>
      <c r="C810" s="356" t="s">
        <v>457</v>
      </c>
      <c r="D810" s="330">
        <v>10</v>
      </c>
      <c r="E810" s="316" t="s">
        <v>103</v>
      </c>
      <c r="F810" s="330" t="s">
        <v>608</v>
      </c>
      <c r="G810" s="362" t="s">
        <v>182</v>
      </c>
      <c r="H810" s="361">
        <f>H811</f>
        <v>1936.59097</v>
      </c>
      <c r="I810" s="243">
        <f>I811</f>
        <v>1936.58997</v>
      </c>
      <c r="J810" s="244">
        <f>J811</f>
        <v>1907.75609</v>
      </c>
    </row>
    <row r="811" spans="1:10" ht="25.5">
      <c r="A811" s="221">
        <v>799</v>
      </c>
      <c r="B811" s="314" t="s">
        <v>223</v>
      </c>
      <c r="C811" s="356" t="s">
        <v>457</v>
      </c>
      <c r="D811" s="330">
        <v>10</v>
      </c>
      <c r="E811" s="316" t="s">
        <v>103</v>
      </c>
      <c r="F811" s="330" t="s">
        <v>608</v>
      </c>
      <c r="G811" s="362" t="s">
        <v>183</v>
      </c>
      <c r="H811" s="361">
        <v>1936.59097</v>
      </c>
      <c r="I811" s="243">
        <v>1936.58997</v>
      </c>
      <c r="J811" s="244">
        <v>1907.75609</v>
      </c>
    </row>
    <row r="812" spans="1:10" ht="25.5">
      <c r="A812" s="221">
        <v>800</v>
      </c>
      <c r="B812" s="314" t="s">
        <v>224</v>
      </c>
      <c r="C812" s="356" t="s">
        <v>457</v>
      </c>
      <c r="D812" s="330">
        <v>10</v>
      </c>
      <c r="E812" s="316" t="s">
        <v>103</v>
      </c>
      <c r="F812" s="330" t="s">
        <v>608</v>
      </c>
      <c r="G812" s="362" t="s">
        <v>209</v>
      </c>
      <c r="H812" s="361">
        <f>H813</f>
        <v>10425.371</v>
      </c>
      <c r="I812" s="243">
        <f>I813</f>
        <v>10425.372</v>
      </c>
      <c r="J812" s="244">
        <f>J813</f>
        <v>10275.327</v>
      </c>
    </row>
    <row r="813" spans="1:10" ht="12.75">
      <c r="A813" s="221">
        <v>801</v>
      </c>
      <c r="B813" s="314" t="s">
        <v>219</v>
      </c>
      <c r="C813" s="356" t="s">
        <v>457</v>
      </c>
      <c r="D813" s="330">
        <v>10</v>
      </c>
      <c r="E813" s="316" t="s">
        <v>103</v>
      </c>
      <c r="F813" s="330" t="s">
        <v>608</v>
      </c>
      <c r="G813" s="362" t="s">
        <v>210</v>
      </c>
      <c r="H813" s="361">
        <v>10425.371</v>
      </c>
      <c r="I813" s="243">
        <v>10425.372</v>
      </c>
      <c r="J813" s="244">
        <v>10275.327</v>
      </c>
    </row>
    <row r="814" spans="1:10" ht="89.25">
      <c r="A814" s="221">
        <v>802</v>
      </c>
      <c r="B814" s="357" t="s">
        <v>1000</v>
      </c>
      <c r="C814" s="356" t="s">
        <v>457</v>
      </c>
      <c r="D814" s="330">
        <v>10</v>
      </c>
      <c r="E814" s="316" t="s">
        <v>103</v>
      </c>
      <c r="F814" s="330" t="s">
        <v>1001</v>
      </c>
      <c r="G814" s="330"/>
      <c r="H814" s="239">
        <f>H817+H819+H821+H815</f>
        <v>5433.1</v>
      </c>
      <c r="I814" s="241">
        <f>I817+I819+I821+I815</f>
        <v>5433.1</v>
      </c>
      <c r="J814" s="242">
        <f>J817+J819+J821+J815</f>
        <v>5433.1</v>
      </c>
    </row>
    <row r="815" spans="1:10" ht="51">
      <c r="A815" s="221">
        <v>803</v>
      </c>
      <c r="B815" s="357" t="s">
        <v>180</v>
      </c>
      <c r="C815" s="356" t="s">
        <v>457</v>
      </c>
      <c r="D815" s="330">
        <v>10</v>
      </c>
      <c r="E815" s="316" t="s">
        <v>103</v>
      </c>
      <c r="F815" s="330" t="s">
        <v>1001</v>
      </c>
      <c r="G815" s="330" t="s">
        <v>170</v>
      </c>
      <c r="H815" s="239">
        <f>H816</f>
        <v>86.107</v>
      </c>
      <c r="I815" s="241">
        <f>I816</f>
        <v>86.107</v>
      </c>
      <c r="J815" s="242">
        <f>J816</f>
        <v>86.107</v>
      </c>
    </row>
    <row r="816" spans="1:10" ht="12.75">
      <c r="A816" s="221">
        <v>804</v>
      </c>
      <c r="B816" s="314" t="s">
        <v>195</v>
      </c>
      <c r="C816" s="356" t="s">
        <v>457</v>
      </c>
      <c r="D816" s="330">
        <v>10</v>
      </c>
      <c r="E816" s="316" t="s">
        <v>103</v>
      </c>
      <c r="F816" s="330" t="s">
        <v>1001</v>
      </c>
      <c r="G816" s="330" t="s">
        <v>140</v>
      </c>
      <c r="H816" s="239">
        <v>86.107</v>
      </c>
      <c r="I816" s="241">
        <v>86.107</v>
      </c>
      <c r="J816" s="242">
        <v>86.107</v>
      </c>
    </row>
    <row r="817" spans="1:10" ht="25.5">
      <c r="A817" s="221">
        <v>805</v>
      </c>
      <c r="B817" s="317" t="s">
        <v>510</v>
      </c>
      <c r="C817" s="356" t="s">
        <v>457</v>
      </c>
      <c r="D817" s="330">
        <v>10</v>
      </c>
      <c r="E817" s="316" t="s">
        <v>103</v>
      </c>
      <c r="F817" s="330" t="s">
        <v>1001</v>
      </c>
      <c r="G817" s="330" t="s">
        <v>182</v>
      </c>
      <c r="H817" s="239">
        <f>H818</f>
        <v>662.374</v>
      </c>
      <c r="I817" s="241">
        <f>I818</f>
        <v>662.374</v>
      </c>
      <c r="J817" s="242">
        <f>J818</f>
        <v>662.374</v>
      </c>
    </row>
    <row r="818" spans="1:10" ht="25.5">
      <c r="A818" s="221">
        <v>806</v>
      </c>
      <c r="B818" s="314" t="s">
        <v>223</v>
      </c>
      <c r="C818" s="356" t="s">
        <v>457</v>
      </c>
      <c r="D818" s="330">
        <v>10</v>
      </c>
      <c r="E818" s="316" t="s">
        <v>103</v>
      </c>
      <c r="F818" s="330" t="s">
        <v>1001</v>
      </c>
      <c r="G818" s="330" t="s">
        <v>183</v>
      </c>
      <c r="H818" s="361">
        <v>662.374</v>
      </c>
      <c r="I818" s="243">
        <v>662.374</v>
      </c>
      <c r="J818" s="244">
        <v>662.374</v>
      </c>
    </row>
    <row r="819" spans="1:10" ht="12.75">
      <c r="A819" s="221">
        <v>807</v>
      </c>
      <c r="B819" s="340" t="s">
        <v>213</v>
      </c>
      <c r="C819" s="356" t="s">
        <v>457</v>
      </c>
      <c r="D819" s="330">
        <v>10</v>
      </c>
      <c r="E819" s="316" t="s">
        <v>103</v>
      </c>
      <c r="F819" s="330" t="s">
        <v>1001</v>
      </c>
      <c r="G819" s="362" t="s">
        <v>203</v>
      </c>
      <c r="H819" s="361">
        <f>H820</f>
        <v>222.8</v>
      </c>
      <c r="I819" s="243">
        <f>I820</f>
        <v>222.8</v>
      </c>
      <c r="J819" s="244">
        <f>J820</f>
        <v>222.8</v>
      </c>
    </row>
    <row r="820" spans="1:10" ht="25.5">
      <c r="A820" s="221">
        <v>808</v>
      </c>
      <c r="B820" s="314" t="s">
        <v>221</v>
      </c>
      <c r="C820" s="356" t="s">
        <v>457</v>
      </c>
      <c r="D820" s="330">
        <v>10</v>
      </c>
      <c r="E820" s="316" t="s">
        <v>103</v>
      </c>
      <c r="F820" s="330" t="s">
        <v>1001</v>
      </c>
      <c r="G820" s="362" t="s">
        <v>222</v>
      </c>
      <c r="H820" s="361">
        <v>222.8</v>
      </c>
      <c r="I820" s="243">
        <v>222.8</v>
      </c>
      <c r="J820" s="244">
        <v>222.8</v>
      </c>
    </row>
    <row r="821" spans="1:10" ht="25.5">
      <c r="A821" s="221">
        <v>809</v>
      </c>
      <c r="B821" s="314" t="s">
        <v>224</v>
      </c>
      <c r="C821" s="356" t="s">
        <v>457</v>
      </c>
      <c r="D821" s="330">
        <v>10</v>
      </c>
      <c r="E821" s="316" t="s">
        <v>103</v>
      </c>
      <c r="F821" s="330" t="s">
        <v>1001</v>
      </c>
      <c r="G821" s="362" t="s">
        <v>209</v>
      </c>
      <c r="H821" s="361">
        <f>H822</f>
        <v>4461.819</v>
      </c>
      <c r="I821" s="243">
        <f>I822</f>
        <v>4461.819</v>
      </c>
      <c r="J821" s="244">
        <f>J822</f>
        <v>4461.819</v>
      </c>
    </row>
    <row r="822" spans="1:10" ht="12.75">
      <c r="A822" s="221">
        <v>810</v>
      </c>
      <c r="B822" s="314" t="s">
        <v>219</v>
      </c>
      <c r="C822" s="356" t="s">
        <v>457</v>
      </c>
      <c r="D822" s="330">
        <v>10</v>
      </c>
      <c r="E822" s="316" t="s">
        <v>103</v>
      </c>
      <c r="F822" s="330" t="s">
        <v>1001</v>
      </c>
      <c r="G822" s="362" t="s">
        <v>210</v>
      </c>
      <c r="H822" s="361">
        <v>4461.819</v>
      </c>
      <c r="I822" s="243">
        <v>4461.819</v>
      </c>
      <c r="J822" s="244">
        <v>4461.819</v>
      </c>
    </row>
    <row r="823" spans="1:10" ht="12.75">
      <c r="A823" s="221">
        <v>811</v>
      </c>
      <c r="B823" s="363" t="s">
        <v>80</v>
      </c>
      <c r="C823" s="356" t="s">
        <v>457</v>
      </c>
      <c r="D823" s="330" t="s">
        <v>123</v>
      </c>
      <c r="E823" s="316" t="s">
        <v>110</v>
      </c>
      <c r="F823" s="330"/>
      <c r="G823" s="330"/>
      <c r="H823" s="239">
        <f aca="true" t="shared" si="71" ref="H823:J825">H824</f>
        <v>3252.4</v>
      </c>
      <c r="I823" s="241">
        <f t="shared" si="71"/>
        <v>3252.4</v>
      </c>
      <c r="J823" s="242">
        <f t="shared" si="71"/>
        <v>3252.4</v>
      </c>
    </row>
    <row r="824" spans="1:10" ht="25.5">
      <c r="A824" s="221">
        <v>812</v>
      </c>
      <c r="B824" s="314" t="s">
        <v>246</v>
      </c>
      <c r="C824" s="356" t="s">
        <v>457</v>
      </c>
      <c r="D824" s="330" t="s">
        <v>123</v>
      </c>
      <c r="E824" s="316" t="s">
        <v>110</v>
      </c>
      <c r="F824" s="330" t="s">
        <v>337</v>
      </c>
      <c r="G824" s="330"/>
      <c r="H824" s="239">
        <f t="shared" si="71"/>
        <v>3252.4</v>
      </c>
      <c r="I824" s="241">
        <f t="shared" si="71"/>
        <v>3252.4</v>
      </c>
      <c r="J824" s="242">
        <f t="shared" si="71"/>
        <v>3252.4</v>
      </c>
    </row>
    <row r="825" spans="1:10" ht="25.5">
      <c r="A825" s="221">
        <v>813</v>
      </c>
      <c r="B825" s="349" t="s">
        <v>200</v>
      </c>
      <c r="C825" s="356" t="s">
        <v>457</v>
      </c>
      <c r="D825" s="330" t="s">
        <v>123</v>
      </c>
      <c r="E825" s="316" t="s">
        <v>110</v>
      </c>
      <c r="F825" s="330" t="s">
        <v>338</v>
      </c>
      <c r="G825" s="330"/>
      <c r="H825" s="239">
        <f t="shared" si="71"/>
        <v>3252.4</v>
      </c>
      <c r="I825" s="241">
        <f t="shared" si="71"/>
        <v>3252.4</v>
      </c>
      <c r="J825" s="242">
        <f t="shared" si="71"/>
        <v>3252.4</v>
      </c>
    </row>
    <row r="826" spans="1:10" ht="114.75">
      <c r="A826" s="221">
        <v>814</v>
      </c>
      <c r="B826" s="349" t="s">
        <v>588</v>
      </c>
      <c r="C826" s="356" t="s">
        <v>457</v>
      </c>
      <c r="D826" s="330" t="s">
        <v>123</v>
      </c>
      <c r="E826" s="316" t="s">
        <v>110</v>
      </c>
      <c r="F826" s="330" t="s">
        <v>354</v>
      </c>
      <c r="G826" s="330"/>
      <c r="H826" s="239">
        <f>H829+H828</f>
        <v>3252.4</v>
      </c>
      <c r="I826" s="241">
        <f>I829+I828</f>
        <v>3252.4</v>
      </c>
      <c r="J826" s="242">
        <f>J829+J828</f>
        <v>3252.4</v>
      </c>
    </row>
    <row r="827" spans="1:10" ht="25.5">
      <c r="A827" s="221">
        <v>815</v>
      </c>
      <c r="B827" s="317" t="s">
        <v>510</v>
      </c>
      <c r="C827" s="356" t="s">
        <v>457</v>
      </c>
      <c r="D827" s="330" t="s">
        <v>123</v>
      </c>
      <c r="E827" s="316" t="s">
        <v>110</v>
      </c>
      <c r="F827" s="330" t="s">
        <v>354</v>
      </c>
      <c r="G827" s="330" t="s">
        <v>182</v>
      </c>
      <c r="H827" s="239">
        <f>H828</f>
        <v>63.8</v>
      </c>
      <c r="I827" s="241">
        <f>I828</f>
        <v>63.8</v>
      </c>
      <c r="J827" s="242">
        <f>J828</f>
        <v>63.8</v>
      </c>
    </row>
    <row r="828" spans="1:10" ht="25.5">
      <c r="A828" s="221">
        <v>816</v>
      </c>
      <c r="B828" s="314" t="s">
        <v>223</v>
      </c>
      <c r="C828" s="356" t="s">
        <v>457</v>
      </c>
      <c r="D828" s="330" t="s">
        <v>123</v>
      </c>
      <c r="E828" s="316" t="s">
        <v>110</v>
      </c>
      <c r="F828" s="330" t="s">
        <v>354</v>
      </c>
      <c r="G828" s="330" t="s">
        <v>183</v>
      </c>
      <c r="H828" s="239">
        <v>63.8</v>
      </c>
      <c r="I828" s="241">
        <v>63.8</v>
      </c>
      <c r="J828" s="242">
        <v>63.8</v>
      </c>
    </row>
    <row r="829" spans="1:10" ht="12.75">
      <c r="A829" s="221">
        <v>817</v>
      </c>
      <c r="B829" s="340" t="s">
        <v>213</v>
      </c>
      <c r="C829" s="356" t="s">
        <v>457</v>
      </c>
      <c r="D829" s="330" t="s">
        <v>123</v>
      </c>
      <c r="E829" s="316" t="s">
        <v>110</v>
      </c>
      <c r="F829" s="330" t="s">
        <v>354</v>
      </c>
      <c r="G829" s="330" t="s">
        <v>203</v>
      </c>
      <c r="H829" s="239">
        <f>H830</f>
        <v>3188.6</v>
      </c>
      <c r="I829" s="241">
        <f>I830</f>
        <v>3188.6</v>
      </c>
      <c r="J829" s="242">
        <f>J830</f>
        <v>3188.6</v>
      </c>
    </row>
    <row r="830" spans="1:10" ht="25.5">
      <c r="A830" s="221">
        <v>818</v>
      </c>
      <c r="B830" s="314" t="s">
        <v>221</v>
      </c>
      <c r="C830" s="356" t="s">
        <v>457</v>
      </c>
      <c r="D830" s="330" t="s">
        <v>123</v>
      </c>
      <c r="E830" s="316" t="s">
        <v>110</v>
      </c>
      <c r="F830" s="330" t="s">
        <v>354</v>
      </c>
      <c r="G830" s="330" t="s">
        <v>222</v>
      </c>
      <c r="H830" s="239">
        <v>3188.6</v>
      </c>
      <c r="I830" s="241">
        <v>3188.6</v>
      </c>
      <c r="J830" s="242">
        <v>3188.6</v>
      </c>
    </row>
    <row r="831" spans="1:10" ht="12.75">
      <c r="A831" s="221">
        <v>819</v>
      </c>
      <c r="B831" s="314" t="s">
        <v>42</v>
      </c>
      <c r="C831" s="356" t="s">
        <v>457</v>
      </c>
      <c r="D831" s="316" t="s">
        <v>35</v>
      </c>
      <c r="E831" s="316" t="s">
        <v>8</v>
      </c>
      <c r="F831" s="316"/>
      <c r="G831" s="316"/>
      <c r="H831" s="222">
        <f>H832+H838</f>
        <v>86619.319</v>
      </c>
      <c r="I831" s="223">
        <f>I832+I838</f>
        <v>83226.569</v>
      </c>
      <c r="J831" s="224">
        <f>J832+J838</f>
        <v>83226.569</v>
      </c>
    </row>
    <row r="832" spans="1:10" ht="12.75">
      <c r="A832" s="221">
        <v>820</v>
      </c>
      <c r="B832" s="314" t="s">
        <v>22</v>
      </c>
      <c r="C832" s="356" t="s">
        <v>457</v>
      </c>
      <c r="D832" s="316" t="s">
        <v>35</v>
      </c>
      <c r="E832" s="316" t="s">
        <v>144</v>
      </c>
      <c r="F832" s="316"/>
      <c r="G832" s="316"/>
      <c r="H832" s="222">
        <f aca="true" t="shared" si="72" ref="H832:J834">H833</f>
        <v>59859.497</v>
      </c>
      <c r="I832" s="223">
        <f t="shared" si="72"/>
        <v>58385.337</v>
      </c>
      <c r="J832" s="224">
        <f t="shared" si="72"/>
        <v>58385.337</v>
      </c>
    </row>
    <row r="833" spans="1:10" ht="25.5">
      <c r="A833" s="221">
        <v>821</v>
      </c>
      <c r="B833" s="314" t="s">
        <v>429</v>
      </c>
      <c r="C833" s="356" t="s">
        <v>457</v>
      </c>
      <c r="D833" s="316" t="s">
        <v>35</v>
      </c>
      <c r="E833" s="316" t="s">
        <v>144</v>
      </c>
      <c r="F833" s="316" t="s">
        <v>382</v>
      </c>
      <c r="G833" s="316"/>
      <c r="H833" s="222">
        <f t="shared" si="72"/>
        <v>59859.497</v>
      </c>
      <c r="I833" s="223">
        <f t="shared" si="72"/>
        <v>58385.337</v>
      </c>
      <c r="J833" s="224">
        <f t="shared" si="72"/>
        <v>58385.337</v>
      </c>
    </row>
    <row r="834" spans="1:10" ht="25.5">
      <c r="A834" s="221">
        <v>822</v>
      </c>
      <c r="B834" s="314" t="s">
        <v>216</v>
      </c>
      <c r="C834" s="356" t="s">
        <v>457</v>
      </c>
      <c r="D834" s="316" t="s">
        <v>35</v>
      </c>
      <c r="E834" s="316" t="s">
        <v>144</v>
      </c>
      <c r="F834" s="316" t="s">
        <v>387</v>
      </c>
      <c r="G834" s="316"/>
      <c r="H834" s="222">
        <f>H835</f>
        <v>59859.497</v>
      </c>
      <c r="I834" s="223">
        <f t="shared" si="72"/>
        <v>58385.337</v>
      </c>
      <c r="J834" s="224">
        <f t="shared" si="72"/>
        <v>58385.337</v>
      </c>
    </row>
    <row r="835" spans="1:10" ht="51">
      <c r="A835" s="221">
        <v>823</v>
      </c>
      <c r="B835" s="314" t="s">
        <v>461</v>
      </c>
      <c r="C835" s="356" t="s">
        <v>457</v>
      </c>
      <c r="D835" s="316" t="s">
        <v>35</v>
      </c>
      <c r="E835" s="316" t="s">
        <v>144</v>
      </c>
      <c r="F835" s="316" t="s">
        <v>388</v>
      </c>
      <c r="G835" s="316"/>
      <c r="H835" s="222">
        <f>H836</f>
        <v>59859.497</v>
      </c>
      <c r="I835" s="223">
        <f>I836</f>
        <v>58385.337</v>
      </c>
      <c r="J835" s="224">
        <f>J836</f>
        <v>58385.337</v>
      </c>
    </row>
    <row r="836" spans="1:10" ht="25.5">
      <c r="A836" s="221">
        <v>824</v>
      </c>
      <c r="B836" s="314" t="s">
        <v>224</v>
      </c>
      <c r="C836" s="356" t="s">
        <v>457</v>
      </c>
      <c r="D836" s="316" t="s">
        <v>35</v>
      </c>
      <c r="E836" s="316" t="s">
        <v>144</v>
      </c>
      <c r="F836" s="316" t="s">
        <v>388</v>
      </c>
      <c r="G836" s="316" t="s">
        <v>209</v>
      </c>
      <c r="H836" s="222">
        <f>H837</f>
        <v>59859.497</v>
      </c>
      <c r="I836" s="223">
        <f>I837</f>
        <v>58385.337</v>
      </c>
      <c r="J836" s="224">
        <f>J837</f>
        <v>58385.337</v>
      </c>
    </row>
    <row r="837" spans="1:10" ht="12.75">
      <c r="A837" s="221">
        <v>825</v>
      </c>
      <c r="B837" s="314" t="s">
        <v>219</v>
      </c>
      <c r="C837" s="356" t="s">
        <v>457</v>
      </c>
      <c r="D837" s="316" t="s">
        <v>35</v>
      </c>
      <c r="E837" s="316" t="s">
        <v>144</v>
      </c>
      <c r="F837" s="316" t="s">
        <v>388</v>
      </c>
      <c r="G837" s="316" t="s">
        <v>210</v>
      </c>
      <c r="H837" s="222">
        <f>59769.497+90</f>
        <v>59859.497</v>
      </c>
      <c r="I837" s="223">
        <v>58385.337</v>
      </c>
      <c r="J837" s="224">
        <v>58385.337</v>
      </c>
    </row>
    <row r="838" spans="1:10" ht="12.75">
      <c r="A838" s="221">
        <v>826</v>
      </c>
      <c r="B838" s="314" t="s">
        <v>848</v>
      </c>
      <c r="C838" s="356" t="s">
        <v>457</v>
      </c>
      <c r="D838" s="316" t="s">
        <v>35</v>
      </c>
      <c r="E838" s="316" t="s">
        <v>103</v>
      </c>
      <c r="F838" s="316"/>
      <c r="G838" s="316"/>
      <c r="H838" s="222">
        <f aca="true" t="shared" si="73" ref="H838:J842">H839</f>
        <v>26759.822</v>
      </c>
      <c r="I838" s="223">
        <f t="shared" si="73"/>
        <v>24841.232</v>
      </c>
      <c r="J838" s="224">
        <f t="shared" si="73"/>
        <v>24841.232</v>
      </c>
    </row>
    <row r="839" spans="1:10" ht="25.5">
      <c r="A839" s="221">
        <v>827</v>
      </c>
      <c r="B839" s="314" t="s">
        <v>429</v>
      </c>
      <c r="C839" s="356" t="s">
        <v>457</v>
      </c>
      <c r="D839" s="316" t="s">
        <v>35</v>
      </c>
      <c r="E839" s="316" t="s">
        <v>103</v>
      </c>
      <c r="F839" s="316" t="s">
        <v>382</v>
      </c>
      <c r="G839" s="316"/>
      <c r="H839" s="222">
        <f t="shared" si="73"/>
        <v>26759.822</v>
      </c>
      <c r="I839" s="223">
        <f t="shared" si="73"/>
        <v>24841.232</v>
      </c>
      <c r="J839" s="224">
        <f t="shared" si="73"/>
        <v>24841.232</v>
      </c>
    </row>
    <row r="840" spans="1:10" ht="25.5">
      <c r="A840" s="221">
        <v>828</v>
      </c>
      <c r="B840" s="314" t="s">
        <v>214</v>
      </c>
      <c r="C840" s="356" t="s">
        <v>457</v>
      </c>
      <c r="D840" s="316" t="s">
        <v>35</v>
      </c>
      <c r="E840" s="316" t="s">
        <v>103</v>
      </c>
      <c r="F840" s="316" t="s">
        <v>383</v>
      </c>
      <c r="G840" s="316"/>
      <c r="H840" s="222">
        <f t="shared" si="73"/>
        <v>26759.822</v>
      </c>
      <c r="I840" s="223">
        <f t="shared" si="73"/>
        <v>24841.232</v>
      </c>
      <c r="J840" s="224">
        <f t="shared" si="73"/>
        <v>24841.232</v>
      </c>
    </row>
    <row r="841" spans="1:10" ht="51">
      <c r="A841" s="221">
        <v>829</v>
      </c>
      <c r="B841" s="314" t="s">
        <v>530</v>
      </c>
      <c r="C841" s="356" t="s">
        <v>457</v>
      </c>
      <c r="D841" s="316" t="s">
        <v>35</v>
      </c>
      <c r="E841" s="316" t="s">
        <v>103</v>
      </c>
      <c r="F841" s="316" t="s">
        <v>384</v>
      </c>
      <c r="G841" s="316"/>
      <c r="H841" s="222">
        <f t="shared" si="73"/>
        <v>26759.822</v>
      </c>
      <c r="I841" s="223">
        <f t="shared" si="73"/>
        <v>24841.232</v>
      </c>
      <c r="J841" s="224">
        <f t="shared" si="73"/>
        <v>24841.232</v>
      </c>
    </row>
    <row r="842" spans="1:10" ht="25.5">
      <c r="A842" s="221">
        <v>830</v>
      </c>
      <c r="B842" s="314" t="s">
        <v>224</v>
      </c>
      <c r="C842" s="356" t="s">
        <v>457</v>
      </c>
      <c r="D842" s="316" t="s">
        <v>35</v>
      </c>
      <c r="E842" s="316" t="s">
        <v>103</v>
      </c>
      <c r="F842" s="316" t="s">
        <v>384</v>
      </c>
      <c r="G842" s="316" t="s">
        <v>209</v>
      </c>
      <c r="H842" s="222">
        <f t="shared" si="73"/>
        <v>26759.822</v>
      </c>
      <c r="I842" s="223">
        <f t="shared" si="73"/>
        <v>24841.232</v>
      </c>
      <c r="J842" s="224">
        <f t="shared" si="73"/>
        <v>24841.232</v>
      </c>
    </row>
    <row r="843" spans="1:10" ht="12.75">
      <c r="A843" s="221">
        <v>831</v>
      </c>
      <c r="B843" s="314" t="s">
        <v>219</v>
      </c>
      <c r="C843" s="356" t="s">
        <v>457</v>
      </c>
      <c r="D843" s="316" t="s">
        <v>35</v>
      </c>
      <c r="E843" s="316" t="s">
        <v>103</v>
      </c>
      <c r="F843" s="316" t="s">
        <v>384</v>
      </c>
      <c r="G843" s="316" t="s">
        <v>210</v>
      </c>
      <c r="H843" s="222">
        <f>26742.632+17.19</f>
        <v>26759.822</v>
      </c>
      <c r="I843" s="223">
        <v>24841.232</v>
      </c>
      <c r="J843" s="224">
        <v>24841.232</v>
      </c>
    </row>
    <row r="844" spans="1:10" ht="12.75">
      <c r="A844" s="221">
        <v>832</v>
      </c>
      <c r="B844" s="592" t="s">
        <v>287</v>
      </c>
      <c r="C844" s="593" t="s">
        <v>316</v>
      </c>
      <c r="D844" s="364"/>
      <c r="E844" s="364"/>
      <c r="F844" s="364"/>
      <c r="G844" s="364"/>
      <c r="H844" s="594">
        <f>H845</f>
        <v>2883.41998</v>
      </c>
      <c r="I844" s="595">
        <f>I845</f>
        <v>2516.608</v>
      </c>
      <c r="J844" s="596">
        <f>J845</f>
        <v>2516.608</v>
      </c>
    </row>
    <row r="845" spans="1:10" ht="12.75">
      <c r="A845" s="221">
        <v>833</v>
      </c>
      <c r="B845" s="314" t="s">
        <v>37</v>
      </c>
      <c r="C845" s="315" t="s">
        <v>316</v>
      </c>
      <c r="D845" s="316" t="s">
        <v>11</v>
      </c>
      <c r="E845" s="316" t="s">
        <v>8</v>
      </c>
      <c r="F845" s="364"/>
      <c r="G845" s="364"/>
      <c r="H845" s="365">
        <f>H846</f>
        <v>2883.41998</v>
      </c>
      <c r="I845" s="229">
        <f aca="true" t="shared" si="74" ref="I845:J848">I846</f>
        <v>2516.608</v>
      </c>
      <c r="J845" s="230">
        <f t="shared" si="74"/>
        <v>2516.608</v>
      </c>
    </row>
    <row r="846" spans="1:10" ht="38.25">
      <c r="A846" s="221">
        <v>834</v>
      </c>
      <c r="B846" s="314" t="s">
        <v>36</v>
      </c>
      <c r="C846" s="315" t="s">
        <v>316</v>
      </c>
      <c r="D846" s="316" t="s">
        <v>11</v>
      </c>
      <c r="E846" s="316" t="s">
        <v>101</v>
      </c>
      <c r="F846" s="316"/>
      <c r="G846" s="316"/>
      <c r="H846" s="222">
        <f>H847</f>
        <v>2883.41998</v>
      </c>
      <c r="I846" s="229">
        <f t="shared" si="74"/>
        <v>2516.608</v>
      </c>
      <c r="J846" s="230">
        <f t="shared" si="74"/>
        <v>2516.608</v>
      </c>
    </row>
    <row r="847" spans="1:10" ht="12.75">
      <c r="A847" s="221">
        <v>835</v>
      </c>
      <c r="B847" s="314" t="s">
        <v>178</v>
      </c>
      <c r="C847" s="315" t="s">
        <v>316</v>
      </c>
      <c r="D847" s="316" t="s">
        <v>11</v>
      </c>
      <c r="E847" s="316" t="s">
        <v>101</v>
      </c>
      <c r="F847" s="316" t="s">
        <v>319</v>
      </c>
      <c r="G847" s="316"/>
      <c r="H847" s="222">
        <f>H848+H854</f>
        <v>2883.41998</v>
      </c>
      <c r="I847" s="223">
        <f>I848+I854</f>
        <v>2516.608</v>
      </c>
      <c r="J847" s="224">
        <f>J848+J854</f>
        <v>2516.608</v>
      </c>
    </row>
    <row r="848" spans="1:10" ht="12.75">
      <c r="A848" s="221">
        <v>836</v>
      </c>
      <c r="B848" s="314" t="s">
        <v>179</v>
      </c>
      <c r="C848" s="315" t="s">
        <v>316</v>
      </c>
      <c r="D848" s="316" t="s">
        <v>11</v>
      </c>
      <c r="E848" s="316" t="s">
        <v>101</v>
      </c>
      <c r="F848" s="316" t="s">
        <v>320</v>
      </c>
      <c r="G848" s="316"/>
      <c r="H848" s="222">
        <f>H849</f>
        <v>2662.308</v>
      </c>
      <c r="I848" s="223">
        <f t="shared" si="74"/>
        <v>2516.608</v>
      </c>
      <c r="J848" s="224">
        <f t="shared" si="74"/>
        <v>2516.608</v>
      </c>
    </row>
    <row r="849" spans="1:10" ht="51">
      <c r="A849" s="221">
        <v>837</v>
      </c>
      <c r="B849" s="314" t="s">
        <v>317</v>
      </c>
      <c r="C849" s="315" t="s">
        <v>316</v>
      </c>
      <c r="D849" s="316" t="s">
        <v>11</v>
      </c>
      <c r="E849" s="316" t="s">
        <v>101</v>
      </c>
      <c r="F849" s="316" t="s">
        <v>321</v>
      </c>
      <c r="G849" s="316"/>
      <c r="H849" s="222">
        <f>H850+H852</f>
        <v>2662.308</v>
      </c>
      <c r="I849" s="223">
        <f>I850+I852</f>
        <v>2516.608</v>
      </c>
      <c r="J849" s="224">
        <f>J850+J852</f>
        <v>2516.608</v>
      </c>
    </row>
    <row r="850" spans="1:10" ht="51">
      <c r="A850" s="221">
        <v>838</v>
      </c>
      <c r="B850" s="317" t="s">
        <v>180</v>
      </c>
      <c r="C850" s="315" t="s">
        <v>316</v>
      </c>
      <c r="D850" s="316" t="s">
        <v>11</v>
      </c>
      <c r="E850" s="316" t="s">
        <v>101</v>
      </c>
      <c r="F850" s="316" t="s">
        <v>321</v>
      </c>
      <c r="G850" s="316" t="s">
        <v>170</v>
      </c>
      <c r="H850" s="222">
        <f>H851</f>
        <v>2637.737</v>
      </c>
      <c r="I850" s="229">
        <f>I851</f>
        <v>2493.221</v>
      </c>
      <c r="J850" s="230">
        <f>J851</f>
        <v>2493.221</v>
      </c>
    </row>
    <row r="851" spans="1:10" ht="25.5">
      <c r="A851" s="221">
        <v>839</v>
      </c>
      <c r="B851" s="314" t="s">
        <v>202</v>
      </c>
      <c r="C851" s="315" t="s">
        <v>316</v>
      </c>
      <c r="D851" s="316" t="s">
        <v>11</v>
      </c>
      <c r="E851" s="316" t="s">
        <v>101</v>
      </c>
      <c r="F851" s="316" t="s">
        <v>321</v>
      </c>
      <c r="G851" s="316" t="s">
        <v>122</v>
      </c>
      <c r="H851" s="222">
        <v>2637.737</v>
      </c>
      <c r="I851" s="229">
        <v>2493.221</v>
      </c>
      <c r="J851" s="230">
        <v>2493.221</v>
      </c>
    </row>
    <row r="852" spans="1:10" ht="25.5">
      <c r="A852" s="221">
        <v>840</v>
      </c>
      <c r="B852" s="317" t="s">
        <v>510</v>
      </c>
      <c r="C852" s="315" t="s">
        <v>316</v>
      </c>
      <c r="D852" s="316" t="s">
        <v>11</v>
      </c>
      <c r="E852" s="316" t="s">
        <v>101</v>
      </c>
      <c r="F852" s="316" t="s">
        <v>321</v>
      </c>
      <c r="G852" s="362" t="s">
        <v>182</v>
      </c>
      <c r="H852" s="361">
        <f>H853</f>
        <v>24.571</v>
      </c>
      <c r="I852" s="243">
        <f>I853</f>
        <v>23.387</v>
      </c>
      <c r="J852" s="244">
        <f>J853</f>
        <v>23.387</v>
      </c>
    </row>
    <row r="853" spans="1:10" ht="25.5">
      <c r="A853" s="221">
        <v>841</v>
      </c>
      <c r="B853" s="314" t="s">
        <v>223</v>
      </c>
      <c r="C853" s="315" t="s">
        <v>316</v>
      </c>
      <c r="D853" s="316" t="s">
        <v>11</v>
      </c>
      <c r="E853" s="316" t="s">
        <v>101</v>
      </c>
      <c r="F853" s="316" t="s">
        <v>321</v>
      </c>
      <c r="G853" s="362" t="s">
        <v>183</v>
      </c>
      <c r="H853" s="361">
        <v>24.571</v>
      </c>
      <c r="I853" s="243">
        <v>23.387</v>
      </c>
      <c r="J853" s="244">
        <f>I853</f>
        <v>23.387</v>
      </c>
    </row>
    <row r="854" spans="1:10" ht="63.75">
      <c r="A854" s="221">
        <v>842</v>
      </c>
      <c r="B854" s="346" t="s">
        <v>318</v>
      </c>
      <c r="C854" s="315" t="s">
        <v>316</v>
      </c>
      <c r="D854" s="316" t="s">
        <v>11</v>
      </c>
      <c r="E854" s="316" t="s">
        <v>101</v>
      </c>
      <c r="F854" s="316" t="s">
        <v>322</v>
      </c>
      <c r="G854" s="316"/>
      <c r="H854" s="222">
        <f>H855</f>
        <v>221.11198</v>
      </c>
      <c r="I854" s="229">
        <f>I855</f>
        <v>0</v>
      </c>
      <c r="J854" s="230">
        <f>J855</f>
        <v>0</v>
      </c>
    </row>
    <row r="855" spans="1:10" ht="38.25">
      <c r="A855" s="221">
        <v>843</v>
      </c>
      <c r="B855" s="314" t="s">
        <v>572</v>
      </c>
      <c r="C855" s="315" t="s">
        <v>316</v>
      </c>
      <c r="D855" s="316" t="s">
        <v>11</v>
      </c>
      <c r="E855" s="316" t="s">
        <v>101</v>
      </c>
      <c r="F855" s="316" t="s">
        <v>573</v>
      </c>
      <c r="G855" s="316"/>
      <c r="H855" s="222">
        <f>H856+H861+H866+H871+H876+H884+H881</f>
        <v>221.11198</v>
      </c>
      <c r="I855" s="229">
        <f>I856+I861+I866+I871+I876+I884+I881</f>
        <v>0</v>
      </c>
      <c r="J855" s="230">
        <f>J856+J861+J866+J871+J876+J884+J881</f>
        <v>0</v>
      </c>
    </row>
    <row r="856" spans="1:10" ht="51">
      <c r="A856" s="221">
        <v>844</v>
      </c>
      <c r="B856" s="314" t="s">
        <v>574</v>
      </c>
      <c r="C856" s="315" t="s">
        <v>316</v>
      </c>
      <c r="D856" s="316" t="s">
        <v>11</v>
      </c>
      <c r="E856" s="316" t="s">
        <v>101</v>
      </c>
      <c r="F856" s="316" t="s">
        <v>575</v>
      </c>
      <c r="G856" s="316"/>
      <c r="H856" s="222">
        <f>H857+H859</f>
        <v>16.9758</v>
      </c>
      <c r="I856" s="229">
        <f>I857+I859</f>
        <v>0</v>
      </c>
      <c r="J856" s="230">
        <f>J857+J859</f>
        <v>0</v>
      </c>
    </row>
    <row r="857" spans="1:10" ht="51">
      <c r="A857" s="221">
        <v>845</v>
      </c>
      <c r="B857" s="317" t="s">
        <v>180</v>
      </c>
      <c r="C857" s="315" t="s">
        <v>316</v>
      </c>
      <c r="D857" s="316" t="s">
        <v>11</v>
      </c>
      <c r="E857" s="316" t="s">
        <v>101</v>
      </c>
      <c r="F857" s="316" t="s">
        <v>575</v>
      </c>
      <c r="G857" s="316" t="s">
        <v>170</v>
      </c>
      <c r="H857" s="222">
        <f>H858</f>
        <v>16.4758</v>
      </c>
      <c r="I857" s="229">
        <f>I858</f>
        <v>0</v>
      </c>
      <c r="J857" s="230">
        <f>J858</f>
        <v>0</v>
      </c>
    </row>
    <row r="858" spans="1:10" ht="25.5">
      <c r="A858" s="221">
        <v>846</v>
      </c>
      <c r="B858" s="314" t="s">
        <v>202</v>
      </c>
      <c r="C858" s="315" t="s">
        <v>316</v>
      </c>
      <c r="D858" s="316" t="s">
        <v>11</v>
      </c>
      <c r="E858" s="316" t="s">
        <v>101</v>
      </c>
      <c r="F858" s="316" t="s">
        <v>575</v>
      </c>
      <c r="G858" s="316" t="s">
        <v>122</v>
      </c>
      <c r="H858" s="222">
        <v>16.4758</v>
      </c>
      <c r="I858" s="229">
        <v>0</v>
      </c>
      <c r="J858" s="230">
        <v>0</v>
      </c>
    </row>
    <row r="859" spans="1:10" ht="25.5">
      <c r="A859" s="221">
        <v>847</v>
      </c>
      <c r="B859" s="317" t="s">
        <v>510</v>
      </c>
      <c r="C859" s="315" t="s">
        <v>316</v>
      </c>
      <c r="D859" s="316" t="s">
        <v>11</v>
      </c>
      <c r="E859" s="316" t="s">
        <v>101</v>
      </c>
      <c r="F859" s="316" t="s">
        <v>575</v>
      </c>
      <c r="G859" s="362" t="s">
        <v>182</v>
      </c>
      <c r="H859" s="361">
        <f>H860</f>
        <v>0.5</v>
      </c>
      <c r="I859" s="243">
        <f>I860</f>
        <v>0</v>
      </c>
      <c r="J859" s="244">
        <f>J860</f>
        <v>0</v>
      </c>
    </row>
    <row r="860" spans="1:10" ht="25.5">
      <c r="A860" s="221">
        <v>848</v>
      </c>
      <c r="B860" s="314" t="s">
        <v>223</v>
      </c>
      <c r="C860" s="315" t="s">
        <v>316</v>
      </c>
      <c r="D860" s="316" t="s">
        <v>11</v>
      </c>
      <c r="E860" s="316" t="s">
        <v>101</v>
      </c>
      <c r="F860" s="316" t="s">
        <v>575</v>
      </c>
      <c r="G860" s="362" t="s">
        <v>183</v>
      </c>
      <c r="H860" s="361">
        <v>0.5</v>
      </c>
      <c r="I860" s="243">
        <v>0</v>
      </c>
      <c r="J860" s="244">
        <v>0</v>
      </c>
    </row>
    <row r="861" spans="1:10" ht="51">
      <c r="A861" s="221">
        <v>849</v>
      </c>
      <c r="B861" s="314" t="s">
        <v>576</v>
      </c>
      <c r="C861" s="315" t="s">
        <v>316</v>
      </c>
      <c r="D861" s="316" t="s">
        <v>11</v>
      </c>
      <c r="E861" s="316" t="s">
        <v>101</v>
      </c>
      <c r="F861" s="316" t="s">
        <v>577</v>
      </c>
      <c r="G861" s="316"/>
      <c r="H861" s="222">
        <f>H862+H864</f>
        <v>16.9758</v>
      </c>
      <c r="I861" s="229">
        <f>I862+I864</f>
        <v>0</v>
      </c>
      <c r="J861" s="230">
        <f>J862+J864</f>
        <v>0</v>
      </c>
    </row>
    <row r="862" spans="1:10" ht="51">
      <c r="A862" s="221">
        <v>850</v>
      </c>
      <c r="B862" s="317" t="s">
        <v>180</v>
      </c>
      <c r="C862" s="315" t="s">
        <v>316</v>
      </c>
      <c r="D862" s="316" t="s">
        <v>11</v>
      </c>
      <c r="E862" s="316" t="s">
        <v>101</v>
      </c>
      <c r="F862" s="316" t="s">
        <v>577</v>
      </c>
      <c r="G862" s="316" t="s">
        <v>170</v>
      </c>
      <c r="H862" s="222">
        <f>H863</f>
        <v>16.4758</v>
      </c>
      <c r="I862" s="229">
        <f>I863</f>
        <v>0</v>
      </c>
      <c r="J862" s="230">
        <f>J863</f>
        <v>0</v>
      </c>
    </row>
    <row r="863" spans="1:10" ht="25.5">
      <c r="A863" s="221">
        <v>851</v>
      </c>
      <c r="B863" s="314" t="s">
        <v>202</v>
      </c>
      <c r="C863" s="315" t="s">
        <v>316</v>
      </c>
      <c r="D863" s="316" t="s">
        <v>11</v>
      </c>
      <c r="E863" s="316" t="s">
        <v>101</v>
      </c>
      <c r="F863" s="316" t="s">
        <v>577</v>
      </c>
      <c r="G863" s="316" t="s">
        <v>122</v>
      </c>
      <c r="H863" s="222">
        <v>16.4758</v>
      </c>
      <c r="I863" s="229">
        <v>0</v>
      </c>
      <c r="J863" s="230">
        <v>0</v>
      </c>
    </row>
    <row r="864" spans="1:10" ht="25.5">
      <c r="A864" s="221">
        <v>852</v>
      </c>
      <c r="B864" s="317" t="s">
        <v>510</v>
      </c>
      <c r="C864" s="315" t="s">
        <v>316</v>
      </c>
      <c r="D864" s="316" t="s">
        <v>11</v>
      </c>
      <c r="E864" s="316" t="s">
        <v>101</v>
      </c>
      <c r="F864" s="316" t="s">
        <v>577</v>
      </c>
      <c r="G864" s="362" t="s">
        <v>182</v>
      </c>
      <c r="H864" s="361">
        <f>H865</f>
        <v>0.5</v>
      </c>
      <c r="I864" s="243">
        <f>I865</f>
        <v>0</v>
      </c>
      <c r="J864" s="244">
        <f>J865</f>
        <v>0</v>
      </c>
    </row>
    <row r="865" spans="1:10" ht="25.5">
      <c r="A865" s="221">
        <v>853</v>
      </c>
      <c r="B865" s="314" t="s">
        <v>223</v>
      </c>
      <c r="C865" s="315" t="s">
        <v>316</v>
      </c>
      <c r="D865" s="316" t="s">
        <v>11</v>
      </c>
      <c r="E865" s="316" t="s">
        <v>101</v>
      </c>
      <c r="F865" s="316" t="s">
        <v>577</v>
      </c>
      <c r="G865" s="362" t="s">
        <v>183</v>
      </c>
      <c r="H865" s="361">
        <v>0.5</v>
      </c>
      <c r="I865" s="243">
        <v>0</v>
      </c>
      <c r="J865" s="244">
        <v>0</v>
      </c>
    </row>
    <row r="866" spans="1:10" ht="51">
      <c r="A866" s="221">
        <v>854</v>
      </c>
      <c r="B866" s="314" t="s">
        <v>578</v>
      </c>
      <c r="C866" s="315" t="s">
        <v>316</v>
      </c>
      <c r="D866" s="316" t="s">
        <v>11</v>
      </c>
      <c r="E866" s="316" t="s">
        <v>101</v>
      </c>
      <c r="F866" s="316" t="s">
        <v>579</v>
      </c>
      <c r="G866" s="316"/>
      <c r="H866" s="222">
        <f>H867+H869</f>
        <v>16.9758</v>
      </c>
      <c r="I866" s="229">
        <f>I867+I869</f>
        <v>0</v>
      </c>
      <c r="J866" s="230">
        <f>J867+J869</f>
        <v>0</v>
      </c>
    </row>
    <row r="867" spans="1:10" ht="51">
      <c r="A867" s="221">
        <v>855</v>
      </c>
      <c r="B867" s="317" t="s">
        <v>180</v>
      </c>
      <c r="C867" s="315" t="s">
        <v>316</v>
      </c>
      <c r="D867" s="316" t="s">
        <v>11</v>
      </c>
      <c r="E867" s="316" t="s">
        <v>101</v>
      </c>
      <c r="F867" s="316" t="s">
        <v>579</v>
      </c>
      <c r="G867" s="316" t="s">
        <v>170</v>
      </c>
      <c r="H867" s="222">
        <f>H868</f>
        <v>16.4758</v>
      </c>
      <c r="I867" s="229">
        <f>I868</f>
        <v>0</v>
      </c>
      <c r="J867" s="230">
        <f>J868</f>
        <v>0</v>
      </c>
    </row>
    <row r="868" spans="1:10" ht="25.5">
      <c r="A868" s="221">
        <v>856</v>
      </c>
      <c r="B868" s="314" t="s">
        <v>202</v>
      </c>
      <c r="C868" s="315" t="s">
        <v>316</v>
      </c>
      <c r="D868" s="316" t="s">
        <v>11</v>
      </c>
      <c r="E868" s="316" t="s">
        <v>101</v>
      </c>
      <c r="F868" s="316" t="s">
        <v>579</v>
      </c>
      <c r="G868" s="316" t="s">
        <v>122</v>
      </c>
      <c r="H868" s="222">
        <v>16.4758</v>
      </c>
      <c r="I868" s="229">
        <v>0</v>
      </c>
      <c r="J868" s="230">
        <v>0</v>
      </c>
    </row>
    <row r="869" spans="1:10" ht="25.5">
      <c r="A869" s="221">
        <v>857</v>
      </c>
      <c r="B869" s="317" t="s">
        <v>510</v>
      </c>
      <c r="C869" s="315" t="s">
        <v>316</v>
      </c>
      <c r="D869" s="316" t="s">
        <v>11</v>
      </c>
      <c r="E869" s="316" t="s">
        <v>101</v>
      </c>
      <c r="F869" s="316" t="s">
        <v>579</v>
      </c>
      <c r="G869" s="362" t="s">
        <v>182</v>
      </c>
      <c r="H869" s="361">
        <f>H870</f>
        <v>0.5</v>
      </c>
      <c r="I869" s="243">
        <f>I870</f>
        <v>0</v>
      </c>
      <c r="J869" s="244">
        <f>J870</f>
        <v>0</v>
      </c>
    </row>
    <row r="870" spans="1:10" ht="25.5">
      <c r="A870" s="221">
        <v>858</v>
      </c>
      <c r="B870" s="314" t="s">
        <v>223</v>
      </c>
      <c r="C870" s="315" t="s">
        <v>316</v>
      </c>
      <c r="D870" s="316" t="s">
        <v>11</v>
      </c>
      <c r="E870" s="316" t="s">
        <v>101</v>
      </c>
      <c r="F870" s="316" t="s">
        <v>579</v>
      </c>
      <c r="G870" s="362" t="s">
        <v>183</v>
      </c>
      <c r="H870" s="361">
        <v>0.5</v>
      </c>
      <c r="I870" s="243">
        <v>0</v>
      </c>
      <c r="J870" s="244">
        <v>0</v>
      </c>
    </row>
    <row r="871" spans="1:10" ht="51">
      <c r="A871" s="221">
        <v>859</v>
      </c>
      <c r="B871" s="314" t="s">
        <v>580</v>
      </c>
      <c r="C871" s="315" t="s">
        <v>316</v>
      </c>
      <c r="D871" s="316" t="s">
        <v>11</v>
      </c>
      <c r="E871" s="316" t="s">
        <v>101</v>
      </c>
      <c r="F871" s="316" t="s">
        <v>581</v>
      </c>
      <c r="G871" s="316"/>
      <c r="H871" s="222">
        <f>H872+H874</f>
        <v>16.9758</v>
      </c>
      <c r="I871" s="229">
        <f>I872+I874</f>
        <v>0</v>
      </c>
      <c r="J871" s="230">
        <f>J872+J874</f>
        <v>0</v>
      </c>
    </row>
    <row r="872" spans="1:10" ht="51">
      <c r="A872" s="221">
        <v>860</v>
      </c>
      <c r="B872" s="317" t="s">
        <v>180</v>
      </c>
      <c r="C872" s="315" t="s">
        <v>316</v>
      </c>
      <c r="D872" s="316" t="s">
        <v>11</v>
      </c>
      <c r="E872" s="316" t="s">
        <v>101</v>
      </c>
      <c r="F872" s="316" t="s">
        <v>581</v>
      </c>
      <c r="G872" s="316" t="s">
        <v>170</v>
      </c>
      <c r="H872" s="222">
        <f>H873</f>
        <v>16.4758</v>
      </c>
      <c r="I872" s="229">
        <f>I873</f>
        <v>0</v>
      </c>
      <c r="J872" s="230">
        <f>J873</f>
        <v>0</v>
      </c>
    </row>
    <row r="873" spans="1:10" ht="25.5">
      <c r="A873" s="221">
        <v>861</v>
      </c>
      <c r="B873" s="314" t="s">
        <v>202</v>
      </c>
      <c r="C873" s="315" t="s">
        <v>316</v>
      </c>
      <c r="D873" s="316" t="s">
        <v>11</v>
      </c>
      <c r="E873" s="316" t="s">
        <v>101</v>
      </c>
      <c r="F873" s="316" t="s">
        <v>581</v>
      </c>
      <c r="G873" s="316" t="s">
        <v>122</v>
      </c>
      <c r="H873" s="222">
        <v>16.4758</v>
      </c>
      <c r="I873" s="229">
        <v>0</v>
      </c>
      <c r="J873" s="230">
        <v>0</v>
      </c>
    </row>
    <row r="874" spans="1:10" ht="25.5">
      <c r="A874" s="221">
        <v>862</v>
      </c>
      <c r="B874" s="317" t="s">
        <v>510</v>
      </c>
      <c r="C874" s="315" t="s">
        <v>316</v>
      </c>
      <c r="D874" s="316" t="s">
        <v>11</v>
      </c>
      <c r="E874" s="316" t="s">
        <v>101</v>
      </c>
      <c r="F874" s="316" t="s">
        <v>581</v>
      </c>
      <c r="G874" s="362" t="s">
        <v>182</v>
      </c>
      <c r="H874" s="361">
        <f>H875</f>
        <v>0.5</v>
      </c>
      <c r="I874" s="243">
        <f>I875</f>
        <v>0</v>
      </c>
      <c r="J874" s="244">
        <f>J875</f>
        <v>0</v>
      </c>
    </row>
    <row r="875" spans="1:10" ht="25.5">
      <c r="A875" s="221">
        <v>863</v>
      </c>
      <c r="B875" s="314" t="s">
        <v>223</v>
      </c>
      <c r="C875" s="315" t="s">
        <v>316</v>
      </c>
      <c r="D875" s="316" t="s">
        <v>11</v>
      </c>
      <c r="E875" s="316" t="s">
        <v>101</v>
      </c>
      <c r="F875" s="316" t="s">
        <v>581</v>
      </c>
      <c r="G875" s="362" t="s">
        <v>183</v>
      </c>
      <c r="H875" s="361">
        <v>0.5</v>
      </c>
      <c r="I875" s="243">
        <v>0</v>
      </c>
      <c r="J875" s="244">
        <v>0</v>
      </c>
    </row>
    <row r="876" spans="1:10" ht="51">
      <c r="A876" s="221">
        <v>864</v>
      </c>
      <c r="B876" s="314" t="s">
        <v>582</v>
      </c>
      <c r="C876" s="315" t="s">
        <v>316</v>
      </c>
      <c r="D876" s="316" t="s">
        <v>11</v>
      </c>
      <c r="E876" s="316" t="s">
        <v>101</v>
      </c>
      <c r="F876" s="316" t="s">
        <v>583</v>
      </c>
      <c r="G876" s="316"/>
      <c r="H876" s="222">
        <f>H877+H879</f>
        <v>16.9758</v>
      </c>
      <c r="I876" s="229">
        <f>I877+I879</f>
        <v>0</v>
      </c>
      <c r="J876" s="230">
        <f>J877+J879</f>
        <v>0</v>
      </c>
    </row>
    <row r="877" spans="1:10" ht="51">
      <c r="A877" s="221">
        <v>865</v>
      </c>
      <c r="B877" s="317" t="s">
        <v>180</v>
      </c>
      <c r="C877" s="315" t="s">
        <v>316</v>
      </c>
      <c r="D877" s="316" t="s">
        <v>11</v>
      </c>
      <c r="E877" s="316" t="s">
        <v>101</v>
      </c>
      <c r="F877" s="316" t="s">
        <v>583</v>
      </c>
      <c r="G877" s="316" t="s">
        <v>170</v>
      </c>
      <c r="H877" s="222">
        <f>H878</f>
        <v>16.4758</v>
      </c>
      <c r="I877" s="229">
        <f>I878</f>
        <v>0</v>
      </c>
      <c r="J877" s="230">
        <f>J878</f>
        <v>0</v>
      </c>
    </row>
    <row r="878" spans="1:10" ht="25.5">
      <c r="A878" s="221">
        <v>866</v>
      </c>
      <c r="B878" s="314" t="s">
        <v>202</v>
      </c>
      <c r="C878" s="315" t="s">
        <v>316</v>
      </c>
      <c r="D878" s="316" t="s">
        <v>11</v>
      </c>
      <c r="E878" s="316" t="s">
        <v>101</v>
      </c>
      <c r="F878" s="316" t="s">
        <v>583</v>
      </c>
      <c r="G878" s="316" t="s">
        <v>122</v>
      </c>
      <c r="H878" s="222">
        <v>16.4758</v>
      </c>
      <c r="I878" s="229">
        <v>0</v>
      </c>
      <c r="J878" s="230">
        <v>0</v>
      </c>
    </row>
    <row r="879" spans="1:10" ht="25.5">
      <c r="A879" s="221">
        <v>867</v>
      </c>
      <c r="B879" s="317" t="s">
        <v>510</v>
      </c>
      <c r="C879" s="315" t="s">
        <v>316</v>
      </c>
      <c r="D879" s="316" t="s">
        <v>11</v>
      </c>
      <c r="E879" s="316" t="s">
        <v>101</v>
      </c>
      <c r="F879" s="316" t="s">
        <v>583</v>
      </c>
      <c r="G879" s="362" t="s">
        <v>182</v>
      </c>
      <c r="H879" s="361">
        <f>H880</f>
        <v>0.5</v>
      </c>
      <c r="I879" s="243">
        <f>I880</f>
        <v>0</v>
      </c>
      <c r="J879" s="244">
        <f>J880</f>
        <v>0</v>
      </c>
    </row>
    <row r="880" spans="1:10" ht="25.5">
      <c r="A880" s="221">
        <v>868</v>
      </c>
      <c r="B880" s="314" t="s">
        <v>223</v>
      </c>
      <c r="C880" s="315" t="s">
        <v>316</v>
      </c>
      <c r="D880" s="316" t="s">
        <v>11</v>
      </c>
      <c r="E880" s="316" t="s">
        <v>101</v>
      </c>
      <c r="F880" s="316" t="s">
        <v>583</v>
      </c>
      <c r="G880" s="362" t="s">
        <v>183</v>
      </c>
      <c r="H880" s="361">
        <v>0.5</v>
      </c>
      <c r="I880" s="243">
        <v>0</v>
      </c>
      <c r="J880" s="244">
        <v>0</v>
      </c>
    </row>
    <row r="881" spans="1:10" ht="51">
      <c r="A881" s="221">
        <v>869</v>
      </c>
      <c r="B881" s="314" t="s">
        <v>584</v>
      </c>
      <c r="C881" s="315" t="s">
        <v>316</v>
      </c>
      <c r="D881" s="316" t="s">
        <v>11</v>
      </c>
      <c r="E881" s="316" t="s">
        <v>101</v>
      </c>
      <c r="F881" s="316" t="s">
        <v>585</v>
      </c>
      <c r="G881" s="316"/>
      <c r="H881" s="222">
        <f aca="true" t="shared" si="75" ref="H881:J882">H882</f>
        <v>119.25718</v>
      </c>
      <c r="I881" s="223">
        <f t="shared" si="75"/>
        <v>0</v>
      </c>
      <c r="J881" s="224">
        <f t="shared" si="75"/>
        <v>0</v>
      </c>
    </row>
    <row r="882" spans="1:10" ht="51">
      <c r="A882" s="221">
        <v>870</v>
      </c>
      <c r="B882" s="317" t="s">
        <v>180</v>
      </c>
      <c r="C882" s="315" t="s">
        <v>316</v>
      </c>
      <c r="D882" s="316" t="s">
        <v>11</v>
      </c>
      <c r="E882" s="316" t="s">
        <v>101</v>
      </c>
      <c r="F882" s="316" t="s">
        <v>585</v>
      </c>
      <c r="G882" s="316" t="s">
        <v>170</v>
      </c>
      <c r="H882" s="222">
        <f t="shared" si="75"/>
        <v>119.25718</v>
      </c>
      <c r="I882" s="223">
        <f t="shared" si="75"/>
        <v>0</v>
      </c>
      <c r="J882" s="224">
        <f t="shared" si="75"/>
        <v>0</v>
      </c>
    </row>
    <row r="883" spans="1:10" ht="25.5">
      <c r="A883" s="221">
        <v>871</v>
      </c>
      <c r="B883" s="314" t="s">
        <v>202</v>
      </c>
      <c r="C883" s="315" t="s">
        <v>316</v>
      </c>
      <c r="D883" s="316" t="s">
        <v>11</v>
      </c>
      <c r="E883" s="316" t="s">
        <v>101</v>
      </c>
      <c r="F883" s="316" t="s">
        <v>585</v>
      </c>
      <c r="G883" s="316" t="s">
        <v>122</v>
      </c>
      <c r="H883" s="222">
        <v>119.25718</v>
      </c>
      <c r="I883" s="223">
        <v>0</v>
      </c>
      <c r="J883" s="224">
        <v>0</v>
      </c>
    </row>
    <row r="884" spans="1:10" ht="51">
      <c r="A884" s="221">
        <v>872</v>
      </c>
      <c r="B884" s="314" t="s">
        <v>586</v>
      </c>
      <c r="C884" s="315" t="s">
        <v>316</v>
      </c>
      <c r="D884" s="316" t="s">
        <v>11</v>
      </c>
      <c r="E884" s="316" t="s">
        <v>101</v>
      </c>
      <c r="F884" s="316" t="s">
        <v>587</v>
      </c>
      <c r="G884" s="316"/>
      <c r="H884" s="222">
        <f>H885+H887</f>
        <v>16.9758</v>
      </c>
      <c r="I884" s="229">
        <f>I885+I887</f>
        <v>0</v>
      </c>
      <c r="J884" s="230">
        <f>J885+J887</f>
        <v>0</v>
      </c>
    </row>
    <row r="885" spans="1:10" ht="51">
      <c r="A885" s="221">
        <v>873</v>
      </c>
      <c r="B885" s="317" t="s">
        <v>180</v>
      </c>
      <c r="C885" s="315" t="s">
        <v>316</v>
      </c>
      <c r="D885" s="316" t="s">
        <v>11</v>
      </c>
      <c r="E885" s="316" t="s">
        <v>101</v>
      </c>
      <c r="F885" s="316" t="s">
        <v>587</v>
      </c>
      <c r="G885" s="316" t="s">
        <v>170</v>
      </c>
      <c r="H885" s="222">
        <f>H886</f>
        <v>16.4758</v>
      </c>
      <c r="I885" s="229">
        <f>I886</f>
        <v>0</v>
      </c>
      <c r="J885" s="230">
        <f>J886</f>
        <v>0</v>
      </c>
    </row>
    <row r="886" spans="1:10" ht="25.5">
      <c r="A886" s="221">
        <v>874</v>
      </c>
      <c r="B886" s="314" t="s">
        <v>202</v>
      </c>
      <c r="C886" s="315" t="s">
        <v>316</v>
      </c>
      <c r="D886" s="316" t="s">
        <v>11</v>
      </c>
      <c r="E886" s="316" t="s">
        <v>101</v>
      </c>
      <c r="F886" s="316" t="s">
        <v>587</v>
      </c>
      <c r="G886" s="316" t="s">
        <v>122</v>
      </c>
      <c r="H886" s="222">
        <v>16.4758</v>
      </c>
      <c r="I886" s="229">
        <v>0</v>
      </c>
      <c r="J886" s="230">
        <v>0</v>
      </c>
    </row>
    <row r="887" spans="1:10" ht="25.5">
      <c r="A887" s="221">
        <v>875</v>
      </c>
      <c r="B887" s="317" t="s">
        <v>510</v>
      </c>
      <c r="C887" s="315" t="s">
        <v>316</v>
      </c>
      <c r="D887" s="316" t="s">
        <v>11</v>
      </c>
      <c r="E887" s="316" t="s">
        <v>101</v>
      </c>
      <c r="F887" s="316" t="s">
        <v>587</v>
      </c>
      <c r="G887" s="362" t="s">
        <v>182</v>
      </c>
      <c r="H887" s="361">
        <f>H888</f>
        <v>0.5</v>
      </c>
      <c r="I887" s="243">
        <f>I888</f>
        <v>0</v>
      </c>
      <c r="J887" s="244">
        <f>J888</f>
        <v>0</v>
      </c>
    </row>
    <row r="888" spans="1:10" ht="25.5">
      <c r="A888" s="221">
        <v>876</v>
      </c>
      <c r="B888" s="314" t="s">
        <v>223</v>
      </c>
      <c r="C888" s="315" t="s">
        <v>316</v>
      </c>
      <c r="D888" s="316" t="s">
        <v>11</v>
      </c>
      <c r="E888" s="316" t="s">
        <v>101</v>
      </c>
      <c r="F888" s="316" t="s">
        <v>587</v>
      </c>
      <c r="G888" s="362" t="s">
        <v>183</v>
      </c>
      <c r="H888" s="361">
        <v>0.5</v>
      </c>
      <c r="I888" s="243">
        <v>0</v>
      </c>
      <c r="J888" s="244">
        <v>0</v>
      </c>
    </row>
    <row r="889" spans="1:10" ht="13.5" thickBot="1">
      <c r="A889" s="221">
        <v>877</v>
      </c>
      <c r="B889" s="245" t="s">
        <v>218</v>
      </c>
      <c r="C889" s="246"/>
      <c r="D889" s="247"/>
      <c r="E889" s="247"/>
      <c r="F889" s="247"/>
      <c r="G889" s="247"/>
      <c r="H889" s="248"/>
      <c r="I889" s="249">
        <v>23627.787</v>
      </c>
      <c r="J889" s="250">
        <v>48503.58</v>
      </c>
    </row>
    <row r="890" spans="1:10" ht="13.5" thickBot="1">
      <c r="A890" s="620" t="s">
        <v>127</v>
      </c>
      <c r="B890" s="621"/>
      <c r="C890" s="621"/>
      <c r="D890" s="621"/>
      <c r="E890" s="621"/>
      <c r="F890" s="621"/>
      <c r="G890" s="622"/>
      <c r="H890" s="370">
        <f>H13+H34+H136+H630+H655+H844</f>
        <v>1701166.4853199997</v>
      </c>
      <c r="I890" s="370">
        <f>I13+I34+I136+I630+I655+I844+I889</f>
        <v>1639624.3159999999</v>
      </c>
      <c r="J890" s="505">
        <f>J13+J34+J136+J630+J655+J844+J889</f>
        <v>1662358.3409999998</v>
      </c>
    </row>
  </sheetData>
  <sheetProtection/>
  <autoFilter ref="A13:K804"/>
  <mergeCells count="4">
    <mergeCell ref="A6:H6"/>
    <mergeCell ref="A8:J8"/>
    <mergeCell ref="B5:H5"/>
    <mergeCell ref="A890:G890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61"/>
  <sheetViews>
    <sheetView zoomScalePageLayoutView="0" workbookViewId="0" topLeftCell="A1">
      <selection activeCell="B6" sqref="B6:I6"/>
    </sheetView>
  </sheetViews>
  <sheetFormatPr defaultColWidth="9.00390625" defaultRowHeight="12.75"/>
  <cols>
    <col min="1" max="1" width="9.125" style="78" customWidth="1"/>
    <col min="2" max="2" width="70.875" style="78" customWidth="1"/>
    <col min="3" max="3" width="14.125" style="78" customWidth="1"/>
    <col min="4" max="6" width="9.125" style="78" customWidth="1"/>
    <col min="7" max="7" width="20.375" style="78" customWidth="1"/>
    <col min="8" max="8" width="19.00390625" style="78" customWidth="1"/>
    <col min="9" max="9" width="18.25390625" style="78" customWidth="1"/>
    <col min="10" max="10" width="16.625" style="78" customWidth="1"/>
    <col min="11" max="11" width="9.625" style="78" bestFit="1" customWidth="1"/>
    <col min="12" max="16384" width="9.125" style="78" customWidth="1"/>
  </cols>
  <sheetData>
    <row r="1" spans="2:9" ht="15.75">
      <c r="B1" s="253"/>
      <c r="E1" s="254"/>
      <c r="I1" s="201" t="s">
        <v>602</v>
      </c>
    </row>
    <row r="2" spans="2:9" ht="15.75">
      <c r="B2" s="255"/>
      <c r="E2" s="253"/>
      <c r="I2" s="202" t="s">
        <v>394</v>
      </c>
    </row>
    <row r="3" spans="2:9" ht="15.75">
      <c r="B3" s="255"/>
      <c r="E3" s="255"/>
      <c r="I3" s="203" t="s">
        <v>876</v>
      </c>
    </row>
    <row r="4" spans="2:9" s="200" customFormat="1" ht="15.75">
      <c r="B4" s="205"/>
      <c r="D4" s="208"/>
      <c r="E4" s="204"/>
      <c r="I4" s="203" t="s">
        <v>932</v>
      </c>
    </row>
    <row r="5" spans="1:7" s="200" customFormat="1" ht="12.75">
      <c r="A5" s="618"/>
      <c r="B5" s="618"/>
      <c r="C5" s="618"/>
      <c r="D5" s="618"/>
      <c r="E5" s="618"/>
      <c r="F5" s="618"/>
      <c r="G5" s="618"/>
    </row>
    <row r="6" spans="2:9" s="200" customFormat="1" ht="12.75">
      <c r="B6" s="877" t="s">
        <v>933</v>
      </c>
      <c r="C6" s="877"/>
      <c r="D6" s="877"/>
      <c r="E6" s="877"/>
      <c r="F6" s="877"/>
      <c r="G6" s="877"/>
      <c r="H6" s="877"/>
      <c r="I6" s="877"/>
    </row>
    <row r="7" spans="1:9" s="200" customFormat="1" ht="42.75" customHeight="1">
      <c r="A7" s="619" t="s">
        <v>893</v>
      </c>
      <c r="B7" s="619"/>
      <c r="C7" s="619"/>
      <c r="D7" s="619"/>
      <c r="E7" s="619"/>
      <c r="F7" s="619"/>
      <c r="G7" s="619"/>
      <c r="H7" s="619"/>
      <c r="I7" s="619"/>
    </row>
    <row r="8" spans="1:7" s="200" customFormat="1" ht="12.75">
      <c r="A8" s="504"/>
      <c r="B8" s="504"/>
      <c r="C8" s="504"/>
      <c r="D8" s="504"/>
      <c r="E8" s="504"/>
      <c r="F8" s="504"/>
      <c r="G8" s="504"/>
    </row>
    <row r="9" ht="13.5" thickBot="1">
      <c r="I9" s="256" t="s">
        <v>161</v>
      </c>
    </row>
    <row r="10" spans="1:9" s="200" customFormat="1" ht="26.25" thickBot="1">
      <c r="A10" s="257" t="s">
        <v>3</v>
      </c>
      <c r="B10" s="258" t="s">
        <v>450</v>
      </c>
      <c r="C10" s="259" t="s">
        <v>175</v>
      </c>
      <c r="D10" s="259" t="s">
        <v>81</v>
      </c>
      <c r="E10" s="259" t="s">
        <v>173</v>
      </c>
      <c r="F10" s="259" t="s">
        <v>174</v>
      </c>
      <c r="G10" s="260" t="s">
        <v>711</v>
      </c>
      <c r="H10" s="260" t="s">
        <v>761</v>
      </c>
      <c r="I10" s="260" t="s">
        <v>894</v>
      </c>
    </row>
    <row r="11" spans="1:9" s="200" customFormat="1" ht="13.5" thickBot="1">
      <c r="A11" s="261"/>
      <c r="B11" s="258">
        <v>1</v>
      </c>
      <c r="C11" s="259" t="s">
        <v>16</v>
      </c>
      <c r="D11" s="259" t="s">
        <v>19</v>
      </c>
      <c r="E11" s="259" t="s">
        <v>228</v>
      </c>
      <c r="F11" s="259" t="s">
        <v>229</v>
      </c>
      <c r="G11" s="262">
        <v>6</v>
      </c>
      <c r="H11" s="262">
        <v>7</v>
      </c>
      <c r="I11" s="263">
        <v>8</v>
      </c>
    </row>
    <row r="12" spans="1:9" s="200" customFormat="1" ht="12.75">
      <c r="A12" s="372">
        <v>1</v>
      </c>
      <c r="B12" s="507" t="s">
        <v>246</v>
      </c>
      <c r="C12" s="508" t="s">
        <v>337</v>
      </c>
      <c r="D12" s="509"/>
      <c r="E12" s="510"/>
      <c r="F12" s="510"/>
      <c r="G12" s="511">
        <f>G13+G279+G251</f>
        <v>1039094.87283</v>
      </c>
      <c r="H12" s="511">
        <f>H13+H279+H251</f>
        <v>1000871.434</v>
      </c>
      <c r="I12" s="512">
        <f>I13+I279+I251</f>
        <v>998302.984</v>
      </c>
    </row>
    <row r="13" spans="1:11" s="200" customFormat="1" ht="25.5">
      <c r="A13" s="372">
        <v>2</v>
      </c>
      <c r="B13" s="373" t="s">
        <v>200</v>
      </c>
      <c r="C13" s="374" t="s">
        <v>338</v>
      </c>
      <c r="D13" s="374"/>
      <c r="E13" s="375"/>
      <c r="F13" s="375"/>
      <c r="G13" s="264">
        <f>G14+G27+G40+G49+G64+G81+G86+G95+G108+G121+G130+G139+G154+G171+G184+G227+G241+G246+G201+G232+G210</f>
        <v>962044.6108</v>
      </c>
      <c r="H13" s="264">
        <f>H14+H27+H40+H49+H64+H81+H86+H95+H108+H121+H130+H139+H154+H171+H184+H227+H241+H246+H201+H232+H210</f>
        <v>927715.4379700001</v>
      </c>
      <c r="I13" s="265">
        <f>I14+I27+I40+I49+I64+I81+I86+I95+I108+I121+I130+I139+I154+I171+I184+I227+I241+I246+I201+I232+I210</f>
        <v>925251.24709</v>
      </c>
      <c r="K13" s="266"/>
    </row>
    <row r="14" spans="1:9" s="200" customFormat="1" ht="51">
      <c r="A14" s="372">
        <v>3</v>
      </c>
      <c r="B14" s="376" t="s">
        <v>247</v>
      </c>
      <c r="C14" s="374" t="s">
        <v>339</v>
      </c>
      <c r="D14" s="374"/>
      <c r="E14" s="375"/>
      <c r="F14" s="375"/>
      <c r="G14" s="264">
        <f>G15+G19+G23</f>
        <v>141867.86017</v>
      </c>
      <c r="H14" s="264">
        <f>H15+H19+H23</f>
        <v>132765.743</v>
      </c>
      <c r="I14" s="265">
        <f>I15+I19+I23</f>
        <v>132765.743</v>
      </c>
    </row>
    <row r="15" spans="1:9" s="200" customFormat="1" ht="38.25">
      <c r="A15" s="372">
        <v>4</v>
      </c>
      <c r="B15" s="376" t="s">
        <v>180</v>
      </c>
      <c r="C15" s="374" t="s">
        <v>339</v>
      </c>
      <c r="D15" s="374" t="s">
        <v>170</v>
      </c>
      <c r="E15" s="375"/>
      <c r="F15" s="375"/>
      <c r="G15" s="264">
        <f>G16</f>
        <v>19901.635</v>
      </c>
      <c r="H15" s="267">
        <f aca="true" t="shared" si="0" ref="H15:I17">H16</f>
        <v>17883.675</v>
      </c>
      <c r="I15" s="268">
        <f t="shared" si="0"/>
        <v>17883.675</v>
      </c>
    </row>
    <row r="16" spans="1:9" s="200" customFormat="1" ht="12.75">
      <c r="A16" s="372">
        <v>5</v>
      </c>
      <c r="B16" s="376" t="s">
        <v>195</v>
      </c>
      <c r="C16" s="374" t="s">
        <v>339</v>
      </c>
      <c r="D16" s="374" t="s">
        <v>140</v>
      </c>
      <c r="E16" s="375"/>
      <c r="F16" s="375"/>
      <c r="G16" s="264">
        <f>G17</f>
        <v>19901.635</v>
      </c>
      <c r="H16" s="267">
        <f t="shared" si="0"/>
        <v>17883.675</v>
      </c>
      <c r="I16" s="268">
        <f t="shared" si="0"/>
        <v>17883.675</v>
      </c>
    </row>
    <row r="17" spans="1:9" s="200" customFormat="1" ht="12.75">
      <c r="A17" s="372">
        <v>6</v>
      </c>
      <c r="B17" s="318" t="s">
        <v>51</v>
      </c>
      <c r="C17" s="374" t="s">
        <v>339</v>
      </c>
      <c r="D17" s="374" t="s">
        <v>140</v>
      </c>
      <c r="E17" s="375" t="s">
        <v>107</v>
      </c>
      <c r="F17" s="375" t="s">
        <v>8</v>
      </c>
      <c r="G17" s="264">
        <f>G18</f>
        <v>19901.635</v>
      </c>
      <c r="H17" s="267">
        <f t="shared" si="0"/>
        <v>17883.675</v>
      </c>
      <c r="I17" s="268">
        <f t="shared" si="0"/>
        <v>17883.675</v>
      </c>
    </row>
    <row r="18" spans="1:9" s="200" customFormat="1" ht="12.75">
      <c r="A18" s="372">
        <v>7</v>
      </c>
      <c r="B18" s="373" t="s">
        <v>53</v>
      </c>
      <c r="C18" s="374" t="s">
        <v>339</v>
      </c>
      <c r="D18" s="374" t="s">
        <v>140</v>
      </c>
      <c r="E18" s="375" t="s">
        <v>107</v>
      </c>
      <c r="F18" s="375" t="s">
        <v>11</v>
      </c>
      <c r="G18" s="264">
        <v>19901.635</v>
      </c>
      <c r="H18" s="264">
        <v>17883.675</v>
      </c>
      <c r="I18" s="265">
        <v>17883.675</v>
      </c>
    </row>
    <row r="19" spans="1:9" s="200" customFormat="1" ht="25.5">
      <c r="A19" s="372">
        <v>8</v>
      </c>
      <c r="B19" s="376" t="s">
        <v>510</v>
      </c>
      <c r="C19" s="374" t="s">
        <v>339</v>
      </c>
      <c r="D19" s="374" t="s">
        <v>182</v>
      </c>
      <c r="E19" s="375"/>
      <c r="F19" s="375"/>
      <c r="G19" s="264">
        <f>G20</f>
        <v>13723.699</v>
      </c>
      <c r="H19" s="267">
        <f aca="true" t="shared" si="1" ref="H19:I21">H20</f>
        <v>13445.937</v>
      </c>
      <c r="I19" s="268">
        <f t="shared" si="1"/>
        <v>13445.937</v>
      </c>
    </row>
    <row r="20" spans="1:9" s="200" customFormat="1" ht="25.5">
      <c r="A20" s="372">
        <v>9</v>
      </c>
      <c r="B20" s="376" t="s">
        <v>196</v>
      </c>
      <c r="C20" s="374" t="s">
        <v>339</v>
      </c>
      <c r="D20" s="374" t="s">
        <v>183</v>
      </c>
      <c r="E20" s="375"/>
      <c r="F20" s="375"/>
      <c r="G20" s="264">
        <f>G21</f>
        <v>13723.699</v>
      </c>
      <c r="H20" s="267">
        <f t="shared" si="1"/>
        <v>13445.937</v>
      </c>
      <c r="I20" s="268">
        <f t="shared" si="1"/>
        <v>13445.937</v>
      </c>
    </row>
    <row r="21" spans="1:9" s="200" customFormat="1" ht="12.75">
      <c r="A21" s="372">
        <v>10</v>
      </c>
      <c r="B21" s="318" t="s">
        <v>51</v>
      </c>
      <c r="C21" s="374" t="s">
        <v>339</v>
      </c>
      <c r="D21" s="374" t="s">
        <v>183</v>
      </c>
      <c r="E21" s="375" t="s">
        <v>107</v>
      </c>
      <c r="F21" s="375" t="s">
        <v>8</v>
      </c>
      <c r="G21" s="264">
        <f>G22</f>
        <v>13723.699</v>
      </c>
      <c r="H21" s="267">
        <f t="shared" si="1"/>
        <v>13445.937</v>
      </c>
      <c r="I21" s="268">
        <f t="shared" si="1"/>
        <v>13445.937</v>
      </c>
    </row>
    <row r="22" spans="1:9" s="200" customFormat="1" ht="12.75">
      <c r="A22" s="372">
        <v>11</v>
      </c>
      <c r="B22" s="373" t="s">
        <v>53</v>
      </c>
      <c r="C22" s="374" t="s">
        <v>339</v>
      </c>
      <c r="D22" s="374" t="s">
        <v>183</v>
      </c>
      <c r="E22" s="375" t="s">
        <v>107</v>
      </c>
      <c r="F22" s="375" t="s">
        <v>11</v>
      </c>
      <c r="G22" s="264">
        <f>13445.937+277.762</f>
        <v>13723.699</v>
      </c>
      <c r="H22" s="264">
        <v>13445.937</v>
      </c>
      <c r="I22" s="265">
        <v>13445.937</v>
      </c>
    </row>
    <row r="23" spans="1:9" s="200" customFormat="1" ht="25.5">
      <c r="A23" s="372">
        <v>12</v>
      </c>
      <c r="B23" s="318" t="s">
        <v>224</v>
      </c>
      <c r="C23" s="374" t="s">
        <v>339</v>
      </c>
      <c r="D23" s="374" t="s">
        <v>209</v>
      </c>
      <c r="E23" s="375"/>
      <c r="F23" s="375"/>
      <c r="G23" s="264">
        <f>G24</f>
        <v>108242.52617</v>
      </c>
      <c r="H23" s="267">
        <f aca="true" t="shared" si="2" ref="H23:I25">H24</f>
        <v>101436.131</v>
      </c>
      <c r="I23" s="268">
        <f t="shared" si="2"/>
        <v>101436.131</v>
      </c>
    </row>
    <row r="24" spans="1:9" s="200" customFormat="1" ht="12.75">
      <c r="A24" s="372">
        <v>13</v>
      </c>
      <c r="B24" s="318" t="s">
        <v>219</v>
      </c>
      <c r="C24" s="374" t="s">
        <v>339</v>
      </c>
      <c r="D24" s="374" t="s">
        <v>210</v>
      </c>
      <c r="E24" s="375"/>
      <c r="F24" s="375"/>
      <c r="G24" s="264">
        <f>G25</f>
        <v>108242.52617</v>
      </c>
      <c r="H24" s="267">
        <f t="shared" si="2"/>
        <v>101436.131</v>
      </c>
      <c r="I24" s="268">
        <f t="shared" si="2"/>
        <v>101436.131</v>
      </c>
    </row>
    <row r="25" spans="1:9" s="200" customFormat="1" ht="12.75">
      <c r="A25" s="372">
        <v>14</v>
      </c>
      <c r="B25" s="318" t="s">
        <v>51</v>
      </c>
      <c r="C25" s="374" t="s">
        <v>339</v>
      </c>
      <c r="D25" s="374" t="s">
        <v>210</v>
      </c>
      <c r="E25" s="375" t="s">
        <v>107</v>
      </c>
      <c r="F25" s="375" t="s">
        <v>8</v>
      </c>
      <c r="G25" s="264">
        <f>G26</f>
        <v>108242.52617</v>
      </c>
      <c r="H25" s="267">
        <f t="shared" si="2"/>
        <v>101436.131</v>
      </c>
      <c r="I25" s="268">
        <f t="shared" si="2"/>
        <v>101436.131</v>
      </c>
    </row>
    <row r="26" spans="1:9" s="200" customFormat="1" ht="16.5" customHeight="1">
      <c r="A26" s="372">
        <v>15</v>
      </c>
      <c r="B26" s="373" t="s">
        <v>53</v>
      </c>
      <c r="C26" s="374" t="s">
        <v>339</v>
      </c>
      <c r="D26" s="374" t="s">
        <v>210</v>
      </c>
      <c r="E26" s="375" t="s">
        <v>107</v>
      </c>
      <c r="F26" s="375" t="s">
        <v>11</v>
      </c>
      <c r="G26" s="264">
        <f>107592.008+650.51817</f>
        <v>108242.52617</v>
      </c>
      <c r="H26" s="264">
        <v>101436.131</v>
      </c>
      <c r="I26" s="265">
        <v>101436.131</v>
      </c>
    </row>
    <row r="27" spans="1:9" s="200" customFormat="1" ht="51">
      <c r="A27" s="372">
        <v>16</v>
      </c>
      <c r="B27" s="376" t="s">
        <v>248</v>
      </c>
      <c r="C27" s="374" t="s">
        <v>340</v>
      </c>
      <c r="D27" s="374"/>
      <c r="E27" s="375"/>
      <c r="F27" s="375"/>
      <c r="G27" s="264">
        <f>G28+G32</f>
        <v>5217.963659999999</v>
      </c>
      <c r="H27" s="267">
        <f>H28+H32</f>
        <v>5264.5</v>
      </c>
      <c r="I27" s="268">
        <f>I28+I32</f>
        <v>5475.099999999999</v>
      </c>
    </row>
    <row r="28" spans="1:9" s="200" customFormat="1" ht="38.25">
      <c r="A28" s="372">
        <v>17</v>
      </c>
      <c r="B28" s="376" t="s">
        <v>180</v>
      </c>
      <c r="C28" s="374" t="s">
        <v>340</v>
      </c>
      <c r="D28" s="374" t="s">
        <v>170</v>
      </c>
      <c r="E28" s="375"/>
      <c r="F28" s="375"/>
      <c r="G28" s="264">
        <f>G29</f>
        <v>9.2</v>
      </c>
      <c r="H28" s="267">
        <f aca="true" t="shared" si="3" ref="H28:I30">H29</f>
        <v>9.2</v>
      </c>
      <c r="I28" s="268">
        <f t="shared" si="3"/>
        <v>9.2</v>
      </c>
    </row>
    <row r="29" spans="1:9" s="200" customFormat="1" ht="12.75">
      <c r="A29" s="372">
        <v>18</v>
      </c>
      <c r="B29" s="376" t="s">
        <v>195</v>
      </c>
      <c r="C29" s="374" t="s">
        <v>340</v>
      </c>
      <c r="D29" s="374" t="s">
        <v>140</v>
      </c>
      <c r="E29" s="375"/>
      <c r="F29" s="375"/>
      <c r="G29" s="264">
        <f>G30</f>
        <v>9.2</v>
      </c>
      <c r="H29" s="267">
        <f t="shared" si="3"/>
        <v>9.2</v>
      </c>
      <c r="I29" s="268">
        <f t="shared" si="3"/>
        <v>9.2</v>
      </c>
    </row>
    <row r="30" spans="1:9" s="200" customFormat="1" ht="12.75">
      <c r="A30" s="372">
        <v>19</v>
      </c>
      <c r="B30" s="318" t="s">
        <v>51</v>
      </c>
      <c r="C30" s="374" t="s">
        <v>340</v>
      </c>
      <c r="D30" s="374" t="s">
        <v>140</v>
      </c>
      <c r="E30" s="375" t="s">
        <v>107</v>
      </c>
      <c r="F30" s="375" t="s">
        <v>8</v>
      </c>
      <c r="G30" s="264">
        <f>G31</f>
        <v>9.2</v>
      </c>
      <c r="H30" s="267">
        <f t="shared" si="3"/>
        <v>9.2</v>
      </c>
      <c r="I30" s="268">
        <f t="shared" si="3"/>
        <v>9.2</v>
      </c>
    </row>
    <row r="31" spans="1:9" s="200" customFormat="1" ht="12.75">
      <c r="A31" s="372">
        <v>20</v>
      </c>
      <c r="B31" s="373" t="s">
        <v>53</v>
      </c>
      <c r="C31" s="374" t="s">
        <v>340</v>
      </c>
      <c r="D31" s="374" t="s">
        <v>140</v>
      </c>
      <c r="E31" s="375" t="s">
        <v>107</v>
      </c>
      <c r="F31" s="375" t="s">
        <v>11</v>
      </c>
      <c r="G31" s="264">
        <v>9.2</v>
      </c>
      <c r="H31" s="264">
        <v>9.2</v>
      </c>
      <c r="I31" s="265">
        <v>9.2</v>
      </c>
    </row>
    <row r="32" spans="1:9" s="200" customFormat="1" ht="25.5">
      <c r="A32" s="372">
        <v>21</v>
      </c>
      <c r="B32" s="376" t="s">
        <v>510</v>
      </c>
      <c r="C32" s="374" t="s">
        <v>340</v>
      </c>
      <c r="D32" s="374" t="s">
        <v>182</v>
      </c>
      <c r="E32" s="375"/>
      <c r="F32" s="375"/>
      <c r="G32" s="264">
        <f>G33</f>
        <v>5208.76366</v>
      </c>
      <c r="H32" s="267">
        <f>H33</f>
        <v>5255.3</v>
      </c>
      <c r="I32" s="268">
        <f>I33</f>
        <v>5465.9</v>
      </c>
    </row>
    <row r="33" spans="1:9" s="200" customFormat="1" ht="25.5">
      <c r="A33" s="372">
        <v>22</v>
      </c>
      <c r="B33" s="376" t="s">
        <v>196</v>
      </c>
      <c r="C33" s="374" t="s">
        <v>340</v>
      </c>
      <c r="D33" s="374" t="s">
        <v>183</v>
      </c>
      <c r="E33" s="375"/>
      <c r="F33" s="375"/>
      <c r="G33" s="264">
        <f>G34+G36+G38</f>
        <v>5208.76366</v>
      </c>
      <c r="H33" s="267">
        <f>H34+H36+H38</f>
        <v>5255.3</v>
      </c>
      <c r="I33" s="268">
        <f>I34+I36+I38</f>
        <v>5465.9</v>
      </c>
    </row>
    <row r="34" spans="1:9" s="200" customFormat="1" ht="12.75">
      <c r="A34" s="372">
        <v>23</v>
      </c>
      <c r="B34" s="318" t="s">
        <v>51</v>
      </c>
      <c r="C34" s="374" t="s">
        <v>340</v>
      </c>
      <c r="D34" s="374" t="s">
        <v>183</v>
      </c>
      <c r="E34" s="375" t="s">
        <v>107</v>
      </c>
      <c r="F34" s="375" t="s">
        <v>8</v>
      </c>
      <c r="G34" s="264">
        <f>G35</f>
        <v>2052.31957</v>
      </c>
      <c r="H34" s="267">
        <f>H35</f>
        <v>1994.87</v>
      </c>
      <c r="I34" s="268">
        <f>I35</f>
        <v>2075.033</v>
      </c>
    </row>
    <row r="35" spans="1:9" s="200" customFormat="1" ht="12.75">
      <c r="A35" s="372">
        <v>24</v>
      </c>
      <c r="B35" s="373" t="s">
        <v>53</v>
      </c>
      <c r="C35" s="374" t="s">
        <v>340</v>
      </c>
      <c r="D35" s="374" t="s">
        <v>183</v>
      </c>
      <c r="E35" s="375" t="s">
        <v>107</v>
      </c>
      <c r="F35" s="375" t="s">
        <v>11</v>
      </c>
      <c r="G35" s="264">
        <f>1917.779+134.54057</f>
        <v>2052.31957</v>
      </c>
      <c r="H35" s="267">
        <v>1994.87</v>
      </c>
      <c r="I35" s="268">
        <v>2075.033</v>
      </c>
    </row>
    <row r="36" spans="1:9" s="200" customFormat="1" ht="12.75">
      <c r="A36" s="372">
        <v>25</v>
      </c>
      <c r="B36" s="318" t="s">
        <v>51</v>
      </c>
      <c r="C36" s="374" t="s">
        <v>340</v>
      </c>
      <c r="D36" s="374" t="s">
        <v>183</v>
      </c>
      <c r="E36" s="375" t="s">
        <v>107</v>
      </c>
      <c r="F36" s="375" t="s">
        <v>8</v>
      </c>
      <c r="G36" s="264">
        <f>G37</f>
        <v>2865.50389</v>
      </c>
      <c r="H36" s="267">
        <f>H37</f>
        <v>2957.853</v>
      </c>
      <c r="I36" s="268">
        <f>I37</f>
        <v>3076.186</v>
      </c>
    </row>
    <row r="37" spans="1:9" s="200" customFormat="1" ht="12.75">
      <c r="A37" s="372">
        <v>26</v>
      </c>
      <c r="B37" s="318" t="s">
        <v>55</v>
      </c>
      <c r="C37" s="374" t="s">
        <v>340</v>
      </c>
      <c r="D37" s="374" t="s">
        <v>183</v>
      </c>
      <c r="E37" s="375" t="s">
        <v>107</v>
      </c>
      <c r="F37" s="375" t="s">
        <v>144</v>
      </c>
      <c r="G37" s="264">
        <f>2844.081+21.42289</f>
        <v>2865.50389</v>
      </c>
      <c r="H37" s="267">
        <v>2957.853</v>
      </c>
      <c r="I37" s="268">
        <v>3076.186</v>
      </c>
    </row>
    <row r="38" spans="1:9" s="200" customFormat="1" ht="12.75">
      <c r="A38" s="372">
        <v>27</v>
      </c>
      <c r="B38" s="318" t="s">
        <v>51</v>
      </c>
      <c r="C38" s="374" t="s">
        <v>340</v>
      </c>
      <c r="D38" s="374" t="s">
        <v>183</v>
      </c>
      <c r="E38" s="375" t="s">
        <v>107</v>
      </c>
      <c r="F38" s="375" t="s">
        <v>8</v>
      </c>
      <c r="G38" s="264">
        <f>G39</f>
        <v>290.9402</v>
      </c>
      <c r="H38" s="267">
        <f>H39</f>
        <v>302.577</v>
      </c>
      <c r="I38" s="268">
        <f>I39</f>
        <v>314.681</v>
      </c>
    </row>
    <row r="39" spans="1:9" s="200" customFormat="1" ht="12.75">
      <c r="A39" s="372">
        <v>28</v>
      </c>
      <c r="B39" s="318" t="s">
        <v>56</v>
      </c>
      <c r="C39" s="374" t="s">
        <v>340</v>
      </c>
      <c r="D39" s="374" t="s">
        <v>183</v>
      </c>
      <c r="E39" s="375" t="s">
        <v>107</v>
      </c>
      <c r="F39" s="375" t="s">
        <v>109</v>
      </c>
      <c r="G39" s="264">
        <f>290.94+0.0002</f>
        <v>290.9402</v>
      </c>
      <c r="H39" s="267">
        <v>302.577</v>
      </c>
      <c r="I39" s="268">
        <v>314.681</v>
      </c>
    </row>
    <row r="40" spans="1:9" s="200" customFormat="1" ht="38.25">
      <c r="A40" s="372">
        <v>29</v>
      </c>
      <c r="B40" s="376" t="s">
        <v>251</v>
      </c>
      <c r="C40" s="374" t="s">
        <v>347</v>
      </c>
      <c r="D40" s="374"/>
      <c r="E40" s="375"/>
      <c r="F40" s="375"/>
      <c r="G40" s="264">
        <f>G41+G45</f>
        <v>3749.76</v>
      </c>
      <c r="H40" s="267">
        <f>H41+H45</f>
        <v>3749.76</v>
      </c>
      <c r="I40" s="268">
        <f>I41+I45</f>
        <v>3749.76</v>
      </c>
    </row>
    <row r="41" spans="1:9" s="200" customFormat="1" ht="38.25">
      <c r="A41" s="372">
        <v>30</v>
      </c>
      <c r="B41" s="376" t="s">
        <v>180</v>
      </c>
      <c r="C41" s="374" t="s">
        <v>347</v>
      </c>
      <c r="D41" s="374" t="s">
        <v>170</v>
      </c>
      <c r="E41" s="375"/>
      <c r="F41" s="375"/>
      <c r="G41" s="264">
        <f>G42</f>
        <v>1230.39</v>
      </c>
      <c r="H41" s="267">
        <f aca="true" t="shared" si="4" ref="H41:I43">H42</f>
        <v>1230.39</v>
      </c>
      <c r="I41" s="268">
        <f t="shared" si="4"/>
        <v>1230.39</v>
      </c>
    </row>
    <row r="42" spans="1:9" s="200" customFormat="1" ht="12.75">
      <c r="A42" s="372">
        <v>31</v>
      </c>
      <c r="B42" s="376" t="s">
        <v>195</v>
      </c>
      <c r="C42" s="374" t="s">
        <v>347</v>
      </c>
      <c r="D42" s="374" t="s">
        <v>140</v>
      </c>
      <c r="E42" s="375"/>
      <c r="F42" s="375"/>
      <c r="G42" s="264">
        <f>G43</f>
        <v>1230.39</v>
      </c>
      <c r="H42" s="267">
        <f t="shared" si="4"/>
        <v>1230.39</v>
      </c>
      <c r="I42" s="268">
        <f t="shared" si="4"/>
        <v>1230.39</v>
      </c>
    </row>
    <row r="43" spans="1:9" s="200" customFormat="1" ht="12.75">
      <c r="A43" s="372">
        <v>32</v>
      </c>
      <c r="B43" s="318" t="s">
        <v>51</v>
      </c>
      <c r="C43" s="374" t="s">
        <v>347</v>
      </c>
      <c r="D43" s="374" t="s">
        <v>140</v>
      </c>
      <c r="E43" s="375" t="s">
        <v>107</v>
      </c>
      <c r="F43" s="375" t="s">
        <v>8</v>
      </c>
      <c r="G43" s="264">
        <f>G44</f>
        <v>1230.39</v>
      </c>
      <c r="H43" s="267">
        <f t="shared" si="4"/>
        <v>1230.39</v>
      </c>
      <c r="I43" s="268">
        <f t="shared" si="4"/>
        <v>1230.39</v>
      </c>
    </row>
    <row r="44" spans="1:9" s="200" customFormat="1" ht="12.75">
      <c r="A44" s="372">
        <v>33</v>
      </c>
      <c r="B44" s="318" t="s">
        <v>56</v>
      </c>
      <c r="C44" s="374" t="s">
        <v>347</v>
      </c>
      <c r="D44" s="374" t="s">
        <v>140</v>
      </c>
      <c r="E44" s="375" t="s">
        <v>107</v>
      </c>
      <c r="F44" s="375" t="s">
        <v>109</v>
      </c>
      <c r="G44" s="264">
        <v>1230.39</v>
      </c>
      <c r="H44" s="264">
        <v>1230.39</v>
      </c>
      <c r="I44" s="265">
        <v>1230.39</v>
      </c>
    </row>
    <row r="45" spans="1:9" s="200" customFormat="1" ht="25.5">
      <c r="A45" s="372">
        <v>34</v>
      </c>
      <c r="B45" s="318" t="s">
        <v>224</v>
      </c>
      <c r="C45" s="374" t="s">
        <v>347</v>
      </c>
      <c r="D45" s="374" t="s">
        <v>209</v>
      </c>
      <c r="E45" s="375"/>
      <c r="F45" s="375"/>
      <c r="G45" s="264">
        <f>G46</f>
        <v>2519.37</v>
      </c>
      <c r="H45" s="267">
        <f aca="true" t="shared" si="5" ref="H45:I47">H46</f>
        <v>2519.37</v>
      </c>
      <c r="I45" s="268">
        <f t="shared" si="5"/>
        <v>2519.37</v>
      </c>
    </row>
    <row r="46" spans="1:9" s="200" customFormat="1" ht="12.75">
      <c r="A46" s="372">
        <v>35</v>
      </c>
      <c r="B46" s="318" t="s">
        <v>219</v>
      </c>
      <c r="C46" s="374" t="s">
        <v>347</v>
      </c>
      <c r="D46" s="374" t="s">
        <v>210</v>
      </c>
      <c r="E46" s="375"/>
      <c r="F46" s="375"/>
      <c r="G46" s="264">
        <f>G47</f>
        <v>2519.37</v>
      </c>
      <c r="H46" s="267">
        <f t="shared" si="5"/>
        <v>2519.37</v>
      </c>
      <c r="I46" s="268">
        <f t="shared" si="5"/>
        <v>2519.37</v>
      </c>
    </row>
    <row r="47" spans="1:9" s="200" customFormat="1" ht="12.75">
      <c r="A47" s="372">
        <v>36</v>
      </c>
      <c r="B47" s="318" t="s">
        <v>51</v>
      </c>
      <c r="C47" s="374" t="s">
        <v>347</v>
      </c>
      <c r="D47" s="374" t="s">
        <v>210</v>
      </c>
      <c r="E47" s="375" t="s">
        <v>107</v>
      </c>
      <c r="F47" s="375" t="s">
        <v>8</v>
      </c>
      <c r="G47" s="264">
        <f>G48</f>
        <v>2519.37</v>
      </c>
      <c r="H47" s="267">
        <f t="shared" si="5"/>
        <v>2519.37</v>
      </c>
      <c r="I47" s="268">
        <f t="shared" si="5"/>
        <v>2519.37</v>
      </c>
    </row>
    <row r="48" spans="1:9" s="200" customFormat="1" ht="12.75">
      <c r="A48" s="372">
        <v>37</v>
      </c>
      <c r="B48" s="318" t="s">
        <v>56</v>
      </c>
      <c r="C48" s="374" t="s">
        <v>347</v>
      </c>
      <c r="D48" s="374" t="s">
        <v>210</v>
      </c>
      <c r="E48" s="375" t="s">
        <v>107</v>
      </c>
      <c r="F48" s="375" t="s">
        <v>109</v>
      </c>
      <c r="G48" s="264">
        <v>2519.37</v>
      </c>
      <c r="H48" s="264">
        <v>2519.37</v>
      </c>
      <c r="I48" s="265">
        <v>2519.37</v>
      </c>
    </row>
    <row r="49" spans="1:9" s="200" customFormat="1" ht="51">
      <c r="A49" s="372">
        <v>38</v>
      </c>
      <c r="B49" s="377" t="s">
        <v>712</v>
      </c>
      <c r="C49" s="374" t="s">
        <v>677</v>
      </c>
      <c r="D49" s="374"/>
      <c r="E49" s="375"/>
      <c r="F49" s="375"/>
      <c r="G49" s="264">
        <f>G50+G60</f>
        <v>6292.217000000001</v>
      </c>
      <c r="H49" s="264">
        <f>H50+H60</f>
        <v>6292.217000000001</v>
      </c>
      <c r="I49" s="265">
        <f>I50+I60</f>
        <v>6292.217000000001</v>
      </c>
    </row>
    <row r="50" spans="1:9" s="200" customFormat="1" ht="25.5">
      <c r="A50" s="372">
        <v>39</v>
      </c>
      <c r="B50" s="318" t="s">
        <v>224</v>
      </c>
      <c r="C50" s="374" t="s">
        <v>677</v>
      </c>
      <c r="D50" s="374" t="s">
        <v>209</v>
      </c>
      <c r="E50" s="375"/>
      <c r="F50" s="375"/>
      <c r="G50" s="264">
        <f>G51+G54+G57</f>
        <v>6258.627</v>
      </c>
      <c r="H50" s="264">
        <f>H51+H54+H57</f>
        <v>6258.627</v>
      </c>
      <c r="I50" s="265">
        <f>I51+I54+I57</f>
        <v>6258.627</v>
      </c>
    </row>
    <row r="51" spans="1:9" s="200" customFormat="1" ht="12.75">
      <c r="A51" s="372">
        <v>40</v>
      </c>
      <c r="B51" s="318" t="s">
        <v>219</v>
      </c>
      <c r="C51" s="374" t="s">
        <v>677</v>
      </c>
      <c r="D51" s="374" t="s">
        <v>210</v>
      </c>
      <c r="E51" s="375"/>
      <c r="F51" s="375"/>
      <c r="G51" s="264">
        <f aca="true" t="shared" si="6" ref="G51:I52">G52</f>
        <v>6108.627</v>
      </c>
      <c r="H51" s="264">
        <f t="shared" si="6"/>
        <v>6108.627</v>
      </c>
      <c r="I51" s="265">
        <f t="shared" si="6"/>
        <v>6108.627</v>
      </c>
    </row>
    <row r="52" spans="1:9" s="200" customFormat="1" ht="12.75">
      <c r="A52" s="372">
        <v>41</v>
      </c>
      <c r="B52" s="318" t="s">
        <v>51</v>
      </c>
      <c r="C52" s="374" t="s">
        <v>677</v>
      </c>
      <c r="D52" s="374" t="s">
        <v>210</v>
      </c>
      <c r="E52" s="375" t="s">
        <v>107</v>
      </c>
      <c r="F52" s="375" t="s">
        <v>8</v>
      </c>
      <c r="G52" s="264">
        <f t="shared" si="6"/>
        <v>6108.627</v>
      </c>
      <c r="H52" s="264">
        <f t="shared" si="6"/>
        <v>6108.627</v>
      </c>
      <c r="I52" s="265">
        <f t="shared" si="6"/>
        <v>6108.627</v>
      </c>
    </row>
    <row r="53" spans="1:9" s="200" customFormat="1" ht="12.75">
      <c r="A53" s="372">
        <v>42</v>
      </c>
      <c r="B53" s="318" t="s">
        <v>405</v>
      </c>
      <c r="C53" s="374" t="s">
        <v>677</v>
      </c>
      <c r="D53" s="374" t="s">
        <v>210</v>
      </c>
      <c r="E53" s="375" t="s">
        <v>107</v>
      </c>
      <c r="F53" s="375" t="s">
        <v>103</v>
      </c>
      <c r="G53" s="264">
        <v>6108.627</v>
      </c>
      <c r="H53" s="264">
        <v>6108.627</v>
      </c>
      <c r="I53" s="265">
        <v>6108.627</v>
      </c>
    </row>
    <row r="54" spans="1:9" s="200" customFormat="1" ht="12.75">
      <c r="A54" s="372">
        <v>43</v>
      </c>
      <c r="B54" s="314" t="s">
        <v>846</v>
      </c>
      <c r="C54" s="374" t="s">
        <v>677</v>
      </c>
      <c r="D54" s="374" t="s">
        <v>217</v>
      </c>
      <c r="E54" s="375"/>
      <c r="F54" s="375"/>
      <c r="G54" s="264">
        <f aca="true" t="shared" si="7" ref="G54:I55">G55</f>
        <v>90</v>
      </c>
      <c r="H54" s="264">
        <f t="shared" si="7"/>
        <v>90</v>
      </c>
      <c r="I54" s="265">
        <f t="shared" si="7"/>
        <v>90</v>
      </c>
    </row>
    <row r="55" spans="1:9" s="200" customFormat="1" ht="12.75">
      <c r="A55" s="372">
        <v>44</v>
      </c>
      <c r="B55" s="318" t="s">
        <v>51</v>
      </c>
      <c r="C55" s="374" t="s">
        <v>677</v>
      </c>
      <c r="D55" s="374" t="s">
        <v>217</v>
      </c>
      <c r="E55" s="375" t="s">
        <v>107</v>
      </c>
      <c r="F55" s="375" t="s">
        <v>8</v>
      </c>
      <c r="G55" s="264">
        <f t="shared" si="7"/>
        <v>90</v>
      </c>
      <c r="H55" s="264">
        <f t="shared" si="7"/>
        <v>90</v>
      </c>
      <c r="I55" s="265">
        <f t="shared" si="7"/>
        <v>90</v>
      </c>
    </row>
    <row r="56" spans="1:9" s="200" customFormat="1" ht="12.75">
      <c r="A56" s="372">
        <v>45</v>
      </c>
      <c r="B56" s="318" t="s">
        <v>405</v>
      </c>
      <c r="C56" s="374" t="s">
        <v>677</v>
      </c>
      <c r="D56" s="374" t="s">
        <v>217</v>
      </c>
      <c r="E56" s="375" t="s">
        <v>107</v>
      </c>
      <c r="F56" s="375" t="s">
        <v>103</v>
      </c>
      <c r="G56" s="264">
        <v>90</v>
      </c>
      <c r="H56" s="267">
        <v>90</v>
      </c>
      <c r="I56" s="268">
        <v>90</v>
      </c>
    </row>
    <row r="57" spans="1:9" s="200" customFormat="1" ht="42" customHeight="1">
      <c r="A57" s="372">
        <v>46</v>
      </c>
      <c r="B57" s="318" t="s">
        <v>772</v>
      </c>
      <c r="C57" s="374" t="s">
        <v>677</v>
      </c>
      <c r="D57" s="374" t="s">
        <v>256</v>
      </c>
      <c r="E57" s="375"/>
      <c r="F57" s="375"/>
      <c r="G57" s="264">
        <f aca="true" t="shared" si="8" ref="G57:I58">G58</f>
        <v>60</v>
      </c>
      <c r="H57" s="264">
        <f t="shared" si="8"/>
        <v>60</v>
      </c>
      <c r="I57" s="265">
        <f t="shared" si="8"/>
        <v>60</v>
      </c>
    </row>
    <row r="58" spans="1:9" s="200" customFormat="1" ht="12.75">
      <c r="A58" s="372">
        <v>47</v>
      </c>
      <c r="B58" s="318" t="s">
        <v>51</v>
      </c>
      <c r="C58" s="374" t="s">
        <v>677</v>
      </c>
      <c r="D58" s="374" t="s">
        <v>256</v>
      </c>
      <c r="E58" s="375" t="s">
        <v>107</v>
      </c>
      <c r="F58" s="375" t="s">
        <v>8</v>
      </c>
      <c r="G58" s="264">
        <f t="shared" si="8"/>
        <v>60</v>
      </c>
      <c r="H58" s="264">
        <f t="shared" si="8"/>
        <v>60</v>
      </c>
      <c r="I58" s="265">
        <f t="shared" si="8"/>
        <v>60</v>
      </c>
    </row>
    <row r="59" spans="1:9" s="200" customFormat="1" ht="12.75">
      <c r="A59" s="372">
        <v>48</v>
      </c>
      <c r="B59" s="318" t="s">
        <v>405</v>
      </c>
      <c r="C59" s="374" t="s">
        <v>677</v>
      </c>
      <c r="D59" s="374" t="s">
        <v>256</v>
      </c>
      <c r="E59" s="375" t="s">
        <v>107</v>
      </c>
      <c r="F59" s="375" t="s">
        <v>103</v>
      </c>
      <c r="G59" s="264">
        <v>60</v>
      </c>
      <c r="H59" s="267">
        <v>60</v>
      </c>
      <c r="I59" s="268">
        <v>60</v>
      </c>
    </row>
    <row r="60" spans="1:9" s="200" customFormat="1" ht="12.75">
      <c r="A60" s="372">
        <v>49</v>
      </c>
      <c r="B60" s="318" t="s">
        <v>184</v>
      </c>
      <c r="C60" s="374" t="s">
        <v>677</v>
      </c>
      <c r="D60" s="374" t="s">
        <v>185</v>
      </c>
      <c r="E60" s="375"/>
      <c r="F60" s="375"/>
      <c r="G60" s="264">
        <f aca="true" t="shared" si="9" ref="G60:I62">G61</f>
        <v>33.59</v>
      </c>
      <c r="H60" s="264">
        <f t="shared" si="9"/>
        <v>33.59</v>
      </c>
      <c r="I60" s="265">
        <f t="shared" si="9"/>
        <v>33.59</v>
      </c>
    </row>
    <row r="61" spans="1:9" s="200" customFormat="1" ht="38.25">
      <c r="A61" s="372">
        <v>50</v>
      </c>
      <c r="B61" s="318" t="s">
        <v>516</v>
      </c>
      <c r="C61" s="374" t="s">
        <v>677</v>
      </c>
      <c r="D61" s="374" t="s">
        <v>197</v>
      </c>
      <c r="E61" s="375"/>
      <c r="F61" s="375"/>
      <c r="G61" s="264">
        <f t="shared" si="9"/>
        <v>33.59</v>
      </c>
      <c r="H61" s="264">
        <f t="shared" si="9"/>
        <v>33.59</v>
      </c>
      <c r="I61" s="265">
        <f t="shared" si="9"/>
        <v>33.59</v>
      </c>
    </row>
    <row r="62" spans="1:9" s="200" customFormat="1" ht="12.75">
      <c r="A62" s="372">
        <v>51</v>
      </c>
      <c r="B62" s="318" t="s">
        <v>51</v>
      </c>
      <c r="C62" s="374" t="s">
        <v>677</v>
      </c>
      <c r="D62" s="374" t="s">
        <v>197</v>
      </c>
      <c r="E62" s="375" t="s">
        <v>107</v>
      </c>
      <c r="F62" s="375" t="s">
        <v>8</v>
      </c>
      <c r="G62" s="264">
        <f t="shared" si="9"/>
        <v>33.59</v>
      </c>
      <c r="H62" s="264">
        <f t="shared" si="9"/>
        <v>33.59</v>
      </c>
      <c r="I62" s="265">
        <f t="shared" si="9"/>
        <v>33.59</v>
      </c>
    </row>
    <row r="63" spans="1:9" s="200" customFormat="1" ht="12.75">
      <c r="A63" s="372">
        <v>52</v>
      </c>
      <c r="B63" s="318" t="s">
        <v>405</v>
      </c>
      <c r="C63" s="374" t="s">
        <v>677</v>
      </c>
      <c r="D63" s="374" t="s">
        <v>197</v>
      </c>
      <c r="E63" s="375" t="s">
        <v>107</v>
      </c>
      <c r="F63" s="375" t="s">
        <v>103</v>
      </c>
      <c r="G63" s="264">
        <v>33.59</v>
      </c>
      <c r="H63" s="267">
        <v>33.59</v>
      </c>
      <c r="I63" s="268">
        <v>33.59</v>
      </c>
    </row>
    <row r="64" spans="1:9" s="200" customFormat="1" ht="51">
      <c r="A64" s="372">
        <v>53</v>
      </c>
      <c r="B64" s="376" t="s">
        <v>249</v>
      </c>
      <c r="C64" s="374" t="s">
        <v>343</v>
      </c>
      <c r="D64" s="374"/>
      <c r="E64" s="375"/>
      <c r="F64" s="375"/>
      <c r="G64" s="264">
        <f>G65+G69+G77+G73</f>
        <v>228131.444</v>
      </c>
      <c r="H64" s="267">
        <f>H65+H69+H77+H73</f>
        <v>213988.818</v>
      </c>
      <c r="I64" s="268">
        <f>I65+I69+I77+I73</f>
        <v>213996.956</v>
      </c>
    </row>
    <row r="65" spans="1:9" s="200" customFormat="1" ht="38.25">
      <c r="A65" s="372">
        <v>54</v>
      </c>
      <c r="B65" s="376" t="s">
        <v>180</v>
      </c>
      <c r="C65" s="374" t="s">
        <v>343</v>
      </c>
      <c r="D65" s="374" t="s">
        <v>170</v>
      </c>
      <c r="E65" s="375"/>
      <c r="F65" s="375"/>
      <c r="G65" s="264">
        <f>G66</f>
        <v>60926.993</v>
      </c>
      <c r="H65" s="267">
        <f aca="true" t="shared" si="10" ref="H65:I67">H66</f>
        <v>54749.264</v>
      </c>
      <c r="I65" s="268">
        <f t="shared" si="10"/>
        <v>54749.264</v>
      </c>
    </row>
    <row r="66" spans="1:9" s="200" customFormat="1" ht="12.75">
      <c r="A66" s="372">
        <v>55</v>
      </c>
      <c r="B66" s="376" t="s">
        <v>195</v>
      </c>
      <c r="C66" s="374" t="s">
        <v>343</v>
      </c>
      <c r="D66" s="374" t="s">
        <v>140</v>
      </c>
      <c r="E66" s="375"/>
      <c r="F66" s="375"/>
      <c r="G66" s="264">
        <f>G67</f>
        <v>60926.993</v>
      </c>
      <c r="H66" s="267">
        <f t="shared" si="10"/>
        <v>54749.264</v>
      </c>
      <c r="I66" s="268">
        <f t="shared" si="10"/>
        <v>54749.264</v>
      </c>
    </row>
    <row r="67" spans="1:9" s="200" customFormat="1" ht="12.75">
      <c r="A67" s="372">
        <v>56</v>
      </c>
      <c r="B67" s="318" t="s">
        <v>51</v>
      </c>
      <c r="C67" s="374" t="s">
        <v>343</v>
      </c>
      <c r="D67" s="374" t="s">
        <v>140</v>
      </c>
      <c r="E67" s="375" t="s">
        <v>107</v>
      </c>
      <c r="F67" s="375" t="s">
        <v>8</v>
      </c>
      <c r="G67" s="264">
        <f>G68</f>
        <v>60926.993</v>
      </c>
      <c r="H67" s="267">
        <f t="shared" si="10"/>
        <v>54749.264</v>
      </c>
      <c r="I67" s="268">
        <f t="shared" si="10"/>
        <v>54749.264</v>
      </c>
    </row>
    <row r="68" spans="1:9" s="200" customFormat="1" ht="12.75">
      <c r="A68" s="372">
        <v>57</v>
      </c>
      <c r="B68" s="318" t="s">
        <v>55</v>
      </c>
      <c r="C68" s="374" t="s">
        <v>343</v>
      </c>
      <c r="D68" s="374" t="s">
        <v>140</v>
      </c>
      <c r="E68" s="375" t="s">
        <v>107</v>
      </c>
      <c r="F68" s="375" t="s">
        <v>144</v>
      </c>
      <c r="G68" s="264">
        <v>60926.993</v>
      </c>
      <c r="H68" s="264">
        <v>54749.264</v>
      </c>
      <c r="I68" s="265">
        <v>54749.264</v>
      </c>
    </row>
    <row r="69" spans="1:9" s="200" customFormat="1" ht="25.5">
      <c r="A69" s="372">
        <v>58</v>
      </c>
      <c r="B69" s="376" t="s">
        <v>510</v>
      </c>
      <c r="C69" s="374" t="s">
        <v>343</v>
      </c>
      <c r="D69" s="374" t="s">
        <v>182</v>
      </c>
      <c r="E69" s="375"/>
      <c r="F69" s="375"/>
      <c r="G69" s="264">
        <f>G70</f>
        <v>65309.568</v>
      </c>
      <c r="H69" s="267">
        <f aca="true" t="shared" si="11" ref="H69:I71">H70</f>
        <v>65024.719</v>
      </c>
      <c r="I69" s="268">
        <f t="shared" si="11"/>
        <v>65024.719</v>
      </c>
    </row>
    <row r="70" spans="1:9" s="200" customFormat="1" ht="25.5">
      <c r="A70" s="372">
        <v>59</v>
      </c>
      <c r="B70" s="376" t="s">
        <v>196</v>
      </c>
      <c r="C70" s="374" t="s">
        <v>343</v>
      </c>
      <c r="D70" s="374" t="s">
        <v>183</v>
      </c>
      <c r="E70" s="375"/>
      <c r="F70" s="375"/>
      <c r="G70" s="264">
        <f>G71</f>
        <v>65309.568</v>
      </c>
      <c r="H70" s="267">
        <f t="shared" si="11"/>
        <v>65024.719</v>
      </c>
      <c r="I70" s="268">
        <f t="shared" si="11"/>
        <v>65024.719</v>
      </c>
    </row>
    <row r="71" spans="1:9" s="200" customFormat="1" ht="12.75">
      <c r="A71" s="372">
        <v>60</v>
      </c>
      <c r="B71" s="318" t="s">
        <v>51</v>
      </c>
      <c r="C71" s="374" t="s">
        <v>343</v>
      </c>
      <c r="D71" s="374" t="s">
        <v>183</v>
      </c>
      <c r="E71" s="375" t="s">
        <v>107</v>
      </c>
      <c r="F71" s="375" t="s">
        <v>8</v>
      </c>
      <c r="G71" s="264">
        <f>G72</f>
        <v>65309.568</v>
      </c>
      <c r="H71" s="267">
        <f t="shared" si="11"/>
        <v>65024.719</v>
      </c>
      <c r="I71" s="268">
        <f t="shared" si="11"/>
        <v>65024.719</v>
      </c>
    </row>
    <row r="72" spans="1:9" s="200" customFormat="1" ht="12.75">
      <c r="A72" s="372">
        <v>61</v>
      </c>
      <c r="B72" s="318" t="s">
        <v>55</v>
      </c>
      <c r="C72" s="374" t="s">
        <v>343</v>
      </c>
      <c r="D72" s="374" t="s">
        <v>183</v>
      </c>
      <c r="E72" s="375" t="s">
        <v>107</v>
      </c>
      <c r="F72" s="375" t="s">
        <v>144</v>
      </c>
      <c r="G72" s="264">
        <f>65024.719+284.849</f>
        <v>65309.568</v>
      </c>
      <c r="H72" s="267">
        <v>65024.719</v>
      </c>
      <c r="I72" s="268">
        <v>65024.719</v>
      </c>
    </row>
    <row r="73" spans="1:9" s="200" customFormat="1" ht="25.5">
      <c r="A73" s="372">
        <v>62</v>
      </c>
      <c r="B73" s="318" t="s">
        <v>224</v>
      </c>
      <c r="C73" s="374" t="s">
        <v>343</v>
      </c>
      <c r="D73" s="374" t="s">
        <v>209</v>
      </c>
      <c r="E73" s="375"/>
      <c r="F73" s="375"/>
      <c r="G73" s="264">
        <f>G74</f>
        <v>101847.271</v>
      </c>
      <c r="H73" s="267">
        <f aca="true" t="shared" si="12" ref="H73:I75">H74</f>
        <v>94167.223</v>
      </c>
      <c r="I73" s="268">
        <f t="shared" si="12"/>
        <v>94175.361</v>
      </c>
    </row>
    <row r="74" spans="1:9" s="200" customFormat="1" ht="12.75">
      <c r="A74" s="372">
        <v>63</v>
      </c>
      <c r="B74" s="318" t="s">
        <v>219</v>
      </c>
      <c r="C74" s="374" t="s">
        <v>343</v>
      </c>
      <c r="D74" s="374" t="s">
        <v>210</v>
      </c>
      <c r="E74" s="375"/>
      <c r="F74" s="375"/>
      <c r="G74" s="264">
        <f>G75</f>
        <v>101847.271</v>
      </c>
      <c r="H74" s="267">
        <f t="shared" si="12"/>
        <v>94167.223</v>
      </c>
      <c r="I74" s="268">
        <f t="shared" si="12"/>
        <v>94175.361</v>
      </c>
    </row>
    <row r="75" spans="1:9" s="200" customFormat="1" ht="12.75">
      <c r="A75" s="372">
        <v>64</v>
      </c>
      <c r="B75" s="318" t="s">
        <v>51</v>
      </c>
      <c r="C75" s="374" t="s">
        <v>343</v>
      </c>
      <c r="D75" s="374" t="s">
        <v>210</v>
      </c>
      <c r="E75" s="375" t="s">
        <v>107</v>
      </c>
      <c r="F75" s="375" t="s">
        <v>8</v>
      </c>
      <c r="G75" s="264">
        <f>G76</f>
        <v>101847.271</v>
      </c>
      <c r="H75" s="267">
        <f t="shared" si="12"/>
        <v>94167.223</v>
      </c>
      <c r="I75" s="268">
        <f t="shared" si="12"/>
        <v>94175.361</v>
      </c>
    </row>
    <row r="76" spans="1:9" s="200" customFormat="1" ht="12.75">
      <c r="A76" s="372">
        <v>65</v>
      </c>
      <c r="B76" s="318" t="s">
        <v>55</v>
      </c>
      <c r="C76" s="374" t="s">
        <v>343</v>
      </c>
      <c r="D76" s="374" t="s">
        <v>210</v>
      </c>
      <c r="E76" s="375" t="s">
        <v>107</v>
      </c>
      <c r="F76" s="375" t="s">
        <v>144</v>
      </c>
      <c r="G76" s="264">
        <f>101649.121+198.15</f>
        <v>101847.271</v>
      </c>
      <c r="H76" s="267">
        <v>94167.223</v>
      </c>
      <c r="I76" s="268">
        <v>94175.361</v>
      </c>
    </row>
    <row r="77" spans="1:9" s="200" customFormat="1" ht="12.75">
      <c r="A77" s="372">
        <v>66</v>
      </c>
      <c r="B77" s="378" t="s">
        <v>184</v>
      </c>
      <c r="C77" s="374" t="s">
        <v>343</v>
      </c>
      <c r="D77" s="374" t="s">
        <v>185</v>
      </c>
      <c r="E77" s="375"/>
      <c r="F77" s="375"/>
      <c r="G77" s="264">
        <f>G78</f>
        <v>47.612</v>
      </c>
      <c r="H77" s="267">
        <f>H78</f>
        <v>47.612</v>
      </c>
      <c r="I77" s="268">
        <f>I78</f>
        <v>47.612</v>
      </c>
    </row>
    <row r="78" spans="1:9" s="200" customFormat="1" ht="12.75">
      <c r="A78" s="372">
        <v>67</v>
      </c>
      <c r="B78" s="376" t="s">
        <v>186</v>
      </c>
      <c r="C78" s="374" t="s">
        <v>343</v>
      </c>
      <c r="D78" s="374" t="s">
        <v>187</v>
      </c>
      <c r="E78" s="375"/>
      <c r="F78" s="375"/>
      <c r="G78" s="264">
        <f aca="true" t="shared" si="13" ref="G78:I79">G79</f>
        <v>47.612</v>
      </c>
      <c r="H78" s="267">
        <f t="shared" si="13"/>
        <v>47.612</v>
      </c>
      <c r="I78" s="268">
        <f t="shared" si="13"/>
        <v>47.612</v>
      </c>
    </row>
    <row r="79" spans="1:9" s="200" customFormat="1" ht="12.75">
      <c r="A79" s="372">
        <v>68</v>
      </c>
      <c r="B79" s="318" t="s">
        <v>51</v>
      </c>
      <c r="C79" s="374" t="s">
        <v>343</v>
      </c>
      <c r="D79" s="374" t="s">
        <v>187</v>
      </c>
      <c r="E79" s="375" t="s">
        <v>107</v>
      </c>
      <c r="F79" s="375" t="s">
        <v>8</v>
      </c>
      <c r="G79" s="264">
        <f t="shared" si="13"/>
        <v>47.612</v>
      </c>
      <c r="H79" s="267">
        <f t="shared" si="13"/>
        <v>47.612</v>
      </c>
      <c r="I79" s="268">
        <f t="shared" si="13"/>
        <v>47.612</v>
      </c>
    </row>
    <row r="80" spans="1:9" s="200" customFormat="1" ht="12.75">
      <c r="A80" s="372">
        <v>69</v>
      </c>
      <c r="B80" s="318" t="s">
        <v>55</v>
      </c>
      <c r="C80" s="374" t="s">
        <v>343</v>
      </c>
      <c r="D80" s="374" t="s">
        <v>187</v>
      </c>
      <c r="E80" s="375" t="s">
        <v>107</v>
      </c>
      <c r="F80" s="375" t="s">
        <v>144</v>
      </c>
      <c r="G80" s="264">
        <v>47.612</v>
      </c>
      <c r="H80" s="264">
        <v>47.612</v>
      </c>
      <c r="I80" s="265">
        <v>47.612</v>
      </c>
    </row>
    <row r="81" spans="1:9" s="200" customFormat="1" ht="51">
      <c r="A81" s="372">
        <v>70</v>
      </c>
      <c r="B81" s="376" t="s">
        <v>250</v>
      </c>
      <c r="C81" s="374" t="s">
        <v>344</v>
      </c>
      <c r="D81" s="374"/>
      <c r="E81" s="375"/>
      <c r="F81" s="375"/>
      <c r="G81" s="264">
        <f>+G82</f>
        <v>35185.005</v>
      </c>
      <c r="H81" s="264">
        <f>+H82</f>
        <v>32968.938</v>
      </c>
      <c r="I81" s="265">
        <f>+I82</f>
        <v>32968.938</v>
      </c>
    </row>
    <row r="82" spans="1:9" s="200" customFormat="1" ht="25.5">
      <c r="A82" s="372">
        <v>71</v>
      </c>
      <c r="B82" s="318" t="s">
        <v>224</v>
      </c>
      <c r="C82" s="374" t="s">
        <v>344</v>
      </c>
      <c r="D82" s="374" t="s">
        <v>209</v>
      </c>
      <c r="E82" s="375"/>
      <c r="F82" s="375"/>
      <c r="G82" s="264">
        <f>G83</f>
        <v>35185.005</v>
      </c>
      <c r="H82" s="264">
        <f aca="true" t="shared" si="14" ref="H82:I84">H83</f>
        <v>32968.938</v>
      </c>
      <c r="I82" s="265">
        <f t="shared" si="14"/>
        <v>32968.938</v>
      </c>
    </row>
    <row r="83" spans="1:9" s="200" customFormat="1" ht="12.75">
      <c r="A83" s="372">
        <v>72</v>
      </c>
      <c r="B83" s="318" t="s">
        <v>219</v>
      </c>
      <c r="C83" s="374" t="s">
        <v>344</v>
      </c>
      <c r="D83" s="374" t="s">
        <v>210</v>
      </c>
      <c r="E83" s="375"/>
      <c r="F83" s="375"/>
      <c r="G83" s="264">
        <f>G84</f>
        <v>35185.005</v>
      </c>
      <c r="H83" s="264">
        <f t="shared" si="14"/>
        <v>32968.938</v>
      </c>
      <c r="I83" s="265">
        <f t="shared" si="14"/>
        <v>32968.938</v>
      </c>
    </row>
    <row r="84" spans="1:9" s="200" customFormat="1" ht="12.75">
      <c r="A84" s="372">
        <v>73</v>
      </c>
      <c r="B84" s="318" t="s">
        <v>51</v>
      </c>
      <c r="C84" s="374" t="s">
        <v>344</v>
      </c>
      <c r="D84" s="374" t="s">
        <v>210</v>
      </c>
      <c r="E84" s="375" t="s">
        <v>107</v>
      </c>
      <c r="F84" s="375" t="s">
        <v>8</v>
      </c>
      <c r="G84" s="264">
        <f>G85</f>
        <v>35185.005</v>
      </c>
      <c r="H84" s="264">
        <f t="shared" si="14"/>
        <v>32968.938</v>
      </c>
      <c r="I84" s="265">
        <f t="shared" si="14"/>
        <v>32968.938</v>
      </c>
    </row>
    <row r="85" spans="1:9" s="200" customFormat="1" ht="12.75">
      <c r="A85" s="372">
        <v>74</v>
      </c>
      <c r="B85" s="318" t="s">
        <v>405</v>
      </c>
      <c r="C85" s="374" t="s">
        <v>344</v>
      </c>
      <c r="D85" s="374" t="s">
        <v>210</v>
      </c>
      <c r="E85" s="375" t="s">
        <v>107</v>
      </c>
      <c r="F85" s="375" t="s">
        <v>103</v>
      </c>
      <c r="G85" s="264">
        <f>35154.448+30.557</f>
        <v>35185.005</v>
      </c>
      <c r="H85" s="264">
        <v>32968.938</v>
      </c>
      <c r="I85" s="265">
        <v>32968.938</v>
      </c>
    </row>
    <row r="86" spans="1:9" s="200" customFormat="1" ht="89.25">
      <c r="A86" s="372">
        <v>75</v>
      </c>
      <c r="B86" s="513" t="s">
        <v>713</v>
      </c>
      <c r="C86" s="514" t="s">
        <v>608</v>
      </c>
      <c r="D86" s="514"/>
      <c r="E86" s="375"/>
      <c r="F86" s="379"/>
      <c r="G86" s="515">
        <f>G89+G93</f>
        <v>12361.961969999998</v>
      </c>
      <c r="H86" s="515">
        <f>H89+H93</f>
        <v>12361.96197</v>
      </c>
      <c r="I86" s="516">
        <f>I89+I93</f>
        <v>12183.08309</v>
      </c>
    </row>
    <row r="87" spans="1:9" s="200" customFormat="1" ht="25.5">
      <c r="A87" s="372">
        <v>76</v>
      </c>
      <c r="B87" s="376" t="s">
        <v>510</v>
      </c>
      <c r="C87" s="514" t="s">
        <v>608</v>
      </c>
      <c r="D87" s="514" t="s">
        <v>182</v>
      </c>
      <c r="E87" s="375"/>
      <c r="F87" s="379"/>
      <c r="G87" s="517">
        <f>G88</f>
        <v>1936.59097</v>
      </c>
      <c r="H87" s="517">
        <f aca="true" t="shared" si="15" ref="H87:I89">H88</f>
        <v>1936.58997</v>
      </c>
      <c r="I87" s="518">
        <f t="shared" si="15"/>
        <v>1907.75609</v>
      </c>
    </row>
    <row r="88" spans="1:9" s="200" customFormat="1" ht="25.5">
      <c r="A88" s="372">
        <v>77</v>
      </c>
      <c r="B88" s="376" t="s">
        <v>196</v>
      </c>
      <c r="C88" s="514" t="s">
        <v>608</v>
      </c>
      <c r="D88" s="514" t="s">
        <v>183</v>
      </c>
      <c r="E88" s="375"/>
      <c r="F88" s="379"/>
      <c r="G88" s="517">
        <f>G89</f>
        <v>1936.59097</v>
      </c>
      <c r="H88" s="517">
        <f t="shared" si="15"/>
        <v>1936.58997</v>
      </c>
      <c r="I88" s="518">
        <f t="shared" si="15"/>
        <v>1907.75609</v>
      </c>
    </row>
    <row r="89" spans="1:9" s="200" customFormat="1" ht="12.75">
      <c r="A89" s="372">
        <v>78</v>
      </c>
      <c r="B89" s="318" t="s">
        <v>132</v>
      </c>
      <c r="C89" s="514" t="s">
        <v>608</v>
      </c>
      <c r="D89" s="514" t="s">
        <v>183</v>
      </c>
      <c r="E89" s="375" t="s">
        <v>123</v>
      </c>
      <c r="F89" s="375" t="s">
        <v>8</v>
      </c>
      <c r="G89" s="515">
        <f>G90</f>
        <v>1936.59097</v>
      </c>
      <c r="H89" s="515">
        <f t="shared" si="15"/>
        <v>1936.58997</v>
      </c>
      <c r="I89" s="516">
        <f t="shared" si="15"/>
        <v>1907.75609</v>
      </c>
    </row>
    <row r="90" spans="1:9" s="200" customFormat="1" ht="12.75">
      <c r="A90" s="372">
        <v>79</v>
      </c>
      <c r="B90" s="318" t="s">
        <v>134</v>
      </c>
      <c r="C90" s="514" t="s">
        <v>608</v>
      </c>
      <c r="D90" s="514" t="s">
        <v>183</v>
      </c>
      <c r="E90" s="375" t="s">
        <v>123</v>
      </c>
      <c r="F90" s="375" t="s">
        <v>103</v>
      </c>
      <c r="G90" s="515">
        <v>1936.59097</v>
      </c>
      <c r="H90" s="267">
        <v>1936.58997</v>
      </c>
      <c r="I90" s="268">
        <v>1907.75609</v>
      </c>
    </row>
    <row r="91" spans="1:9" s="200" customFormat="1" ht="25.5">
      <c r="A91" s="372">
        <v>80</v>
      </c>
      <c r="B91" s="318" t="s">
        <v>224</v>
      </c>
      <c r="C91" s="514" t="s">
        <v>608</v>
      </c>
      <c r="D91" s="514" t="s">
        <v>209</v>
      </c>
      <c r="E91" s="375"/>
      <c r="F91" s="379"/>
      <c r="G91" s="515">
        <f>G92</f>
        <v>10425.371</v>
      </c>
      <c r="H91" s="515">
        <f aca="true" t="shared" si="16" ref="H91:I93">H92</f>
        <v>10425.372</v>
      </c>
      <c r="I91" s="516">
        <f t="shared" si="16"/>
        <v>10275.327</v>
      </c>
    </row>
    <row r="92" spans="1:9" s="200" customFormat="1" ht="12.75">
      <c r="A92" s="372">
        <v>81</v>
      </c>
      <c r="B92" s="318" t="s">
        <v>219</v>
      </c>
      <c r="C92" s="514" t="s">
        <v>608</v>
      </c>
      <c r="D92" s="514" t="s">
        <v>210</v>
      </c>
      <c r="E92" s="375"/>
      <c r="F92" s="379"/>
      <c r="G92" s="515">
        <f>G93</f>
        <v>10425.371</v>
      </c>
      <c r="H92" s="515">
        <f t="shared" si="16"/>
        <v>10425.372</v>
      </c>
      <c r="I92" s="516">
        <f t="shared" si="16"/>
        <v>10275.327</v>
      </c>
    </row>
    <row r="93" spans="1:9" s="200" customFormat="1" ht="18.75" customHeight="1">
      <c r="A93" s="372">
        <v>82</v>
      </c>
      <c r="B93" s="318" t="s">
        <v>132</v>
      </c>
      <c r="C93" s="514" t="s">
        <v>608</v>
      </c>
      <c r="D93" s="514" t="s">
        <v>210</v>
      </c>
      <c r="E93" s="375" t="s">
        <v>123</v>
      </c>
      <c r="F93" s="375" t="s">
        <v>8</v>
      </c>
      <c r="G93" s="515">
        <f>G94</f>
        <v>10425.371</v>
      </c>
      <c r="H93" s="515">
        <f t="shared" si="16"/>
        <v>10425.372</v>
      </c>
      <c r="I93" s="516">
        <f t="shared" si="16"/>
        <v>10275.327</v>
      </c>
    </row>
    <row r="94" spans="1:9" s="200" customFormat="1" ht="12.75">
      <c r="A94" s="372">
        <v>83</v>
      </c>
      <c r="B94" s="318" t="s">
        <v>134</v>
      </c>
      <c r="C94" s="514" t="s">
        <v>608</v>
      </c>
      <c r="D94" s="514" t="s">
        <v>210</v>
      </c>
      <c r="E94" s="375" t="s">
        <v>123</v>
      </c>
      <c r="F94" s="375" t="s">
        <v>103</v>
      </c>
      <c r="G94" s="515">
        <v>10425.371</v>
      </c>
      <c r="H94" s="267">
        <v>10425.372</v>
      </c>
      <c r="I94" s="268">
        <v>10275.327</v>
      </c>
    </row>
    <row r="95" spans="1:9" s="200" customFormat="1" ht="153">
      <c r="A95" s="372">
        <v>84</v>
      </c>
      <c r="B95" s="377" t="s">
        <v>531</v>
      </c>
      <c r="C95" s="374" t="s">
        <v>341</v>
      </c>
      <c r="D95" s="374"/>
      <c r="E95" s="375"/>
      <c r="F95" s="379"/>
      <c r="G95" s="264">
        <f>G96+G101+G104</f>
        <v>67357.7</v>
      </c>
      <c r="H95" s="267">
        <f>H96+H101+H104</f>
        <v>67357.7</v>
      </c>
      <c r="I95" s="268">
        <f>I96+I101+I104</f>
        <v>67357.7</v>
      </c>
    </row>
    <row r="96" spans="1:9" s="200" customFormat="1" ht="38.25">
      <c r="A96" s="372">
        <v>85</v>
      </c>
      <c r="B96" s="376" t="s">
        <v>180</v>
      </c>
      <c r="C96" s="374" t="s">
        <v>341</v>
      </c>
      <c r="D96" s="374" t="s">
        <v>170</v>
      </c>
      <c r="E96" s="375"/>
      <c r="F96" s="379"/>
      <c r="G96" s="264">
        <f aca="true" t="shared" si="17" ref="G96:I97">G97</f>
        <v>12586.515</v>
      </c>
      <c r="H96" s="267">
        <f t="shared" si="17"/>
        <v>12586.515</v>
      </c>
      <c r="I96" s="268">
        <f t="shared" si="17"/>
        <v>12586.515</v>
      </c>
    </row>
    <row r="97" spans="1:9" s="200" customFormat="1" ht="12.75">
      <c r="A97" s="372">
        <v>86</v>
      </c>
      <c r="B97" s="376" t="s">
        <v>195</v>
      </c>
      <c r="C97" s="374" t="s">
        <v>341</v>
      </c>
      <c r="D97" s="374" t="s">
        <v>140</v>
      </c>
      <c r="E97" s="375"/>
      <c r="F97" s="379"/>
      <c r="G97" s="264">
        <f t="shared" si="17"/>
        <v>12586.515</v>
      </c>
      <c r="H97" s="267">
        <f t="shared" si="17"/>
        <v>12586.515</v>
      </c>
      <c r="I97" s="268">
        <f t="shared" si="17"/>
        <v>12586.515</v>
      </c>
    </row>
    <row r="98" spans="1:9" s="200" customFormat="1" ht="12.75">
      <c r="A98" s="372">
        <v>87</v>
      </c>
      <c r="B98" s="318" t="s">
        <v>51</v>
      </c>
      <c r="C98" s="374" t="s">
        <v>341</v>
      </c>
      <c r="D98" s="374" t="s">
        <v>140</v>
      </c>
      <c r="E98" s="375" t="s">
        <v>107</v>
      </c>
      <c r="F98" s="375" t="s">
        <v>8</v>
      </c>
      <c r="G98" s="264">
        <f>G99</f>
        <v>12586.515</v>
      </c>
      <c r="H98" s="267">
        <f>H99</f>
        <v>12586.515</v>
      </c>
      <c r="I98" s="268">
        <f>I99</f>
        <v>12586.515</v>
      </c>
    </row>
    <row r="99" spans="1:9" s="200" customFormat="1" ht="12.75">
      <c r="A99" s="372">
        <v>88</v>
      </c>
      <c r="B99" s="373" t="s">
        <v>53</v>
      </c>
      <c r="C99" s="374" t="s">
        <v>341</v>
      </c>
      <c r="D99" s="374" t="s">
        <v>140</v>
      </c>
      <c r="E99" s="375" t="s">
        <v>107</v>
      </c>
      <c r="F99" s="375" t="s">
        <v>11</v>
      </c>
      <c r="G99" s="264">
        <v>12586.515</v>
      </c>
      <c r="H99" s="264">
        <v>12586.515</v>
      </c>
      <c r="I99" s="265">
        <v>12586.515</v>
      </c>
    </row>
    <row r="100" spans="1:9" s="200" customFormat="1" ht="25.5">
      <c r="A100" s="372">
        <v>89</v>
      </c>
      <c r="B100" s="376" t="s">
        <v>510</v>
      </c>
      <c r="C100" s="374" t="s">
        <v>341</v>
      </c>
      <c r="D100" s="374" t="s">
        <v>182</v>
      </c>
      <c r="E100" s="375"/>
      <c r="F100" s="379"/>
      <c r="G100" s="264">
        <f aca="true" t="shared" si="18" ref="G100:I101">G101</f>
        <v>28.08</v>
      </c>
      <c r="H100" s="267">
        <f t="shared" si="18"/>
        <v>28.08</v>
      </c>
      <c r="I100" s="268">
        <f t="shared" si="18"/>
        <v>28.08</v>
      </c>
    </row>
    <row r="101" spans="1:9" s="200" customFormat="1" ht="25.5">
      <c r="A101" s="372">
        <v>90</v>
      </c>
      <c r="B101" s="376" t="s">
        <v>196</v>
      </c>
      <c r="C101" s="374" t="s">
        <v>341</v>
      </c>
      <c r="D101" s="374" t="s">
        <v>183</v>
      </c>
      <c r="E101" s="375"/>
      <c r="F101" s="379"/>
      <c r="G101" s="264">
        <f t="shared" si="18"/>
        <v>28.08</v>
      </c>
      <c r="H101" s="267">
        <f t="shared" si="18"/>
        <v>28.08</v>
      </c>
      <c r="I101" s="268">
        <f t="shared" si="18"/>
        <v>28.08</v>
      </c>
    </row>
    <row r="102" spans="1:9" s="200" customFormat="1" ht="12.75">
      <c r="A102" s="372">
        <v>91</v>
      </c>
      <c r="B102" s="318" t="s">
        <v>51</v>
      </c>
      <c r="C102" s="374" t="s">
        <v>341</v>
      </c>
      <c r="D102" s="374" t="s">
        <v>183</v>
      </c>
      <c r="E102" s="375" t="s">
        <v>107</v>
      </c>
      <c r="F102" s="375" t="s">
        <v>8</v>
      </c>
      <c r="G102" s="264">
        <f>G103</f>
        <v>28.08</v>
      </c>
      <c r="H102" s="267">
        <f>H103</f>
        <v>28.08</v>
      </c>
      <c r="I102" s="268">
        <f>H102</f>
        <v>28.08</v>
      </c>
    </row>
    <row r="103" spans="1:9" s="200" customFormat="1" ht="12.75">
      <c r="A103" s="372">
        <v>92</v>
      </c>
      <c r="B103" s="373" t="s">
        <v>53</v>
      </c>
      <c r="C103" s="374" t="s">
        <v>341</v>
      </c>
      <c r="D103" s="374" t="s">
        <v>183</v>
      </c>
      <c r="E103" s="375" t="s">
        <v>107</v>
      </c>
      <c r="F103" s="375" t="s">
        <v>11</v>
      </c>
      <c r="G103" s="264">
        <v>28.08</v>
      </c>
      <c r="H103" s="264">
        <v>28.08</v>
      </c>
      <c r="I103" s="265">
        <v>28.08</v>
      </c>
    </row>
    <row r="104" spans="1:9" s="200" customFormat="1" ht="25.5">
      <c r="A104" s="372">
        <v>93</v>
      </c>
      <c r="B104" s="318" t="s">
        <v>224</v>
      </c>
      <c r="C104" s="374" t="s">
        <v>341</v>
      </c>
      <c r="D104" s="374" t="s">
        <v>209</v>
      </c>
      <c r="E104" s="375"/>
      <c r="F104" s="375"/>
      <c r="G104" s="264">
        <f>G105</f>
        <v>54743.105</v>
      </c>
      <c r="H104" s="267">
        <f aca="true" t="shared" si="19" ref="H104:I106">H105</f>
        <v>54743.105</v>
      </c>
      <c r="I104" s="268">
        <f t="shared" si="19"/>
        <v>54743.105</v>
      </c>
    </row>
    <row r="105" spans="1:9" s="200" customFormat="1" ht="12.75">
      <c r="A105" s="372">
        <v>94</v>
      </c>
      <c r="B105" s="318" t="s">
        <v>219</v>
      </c>
      <c r="C105" s="374" t="s">
        <v>341</v>
      </c>
      <c r="D105" s="374" t="s">
        <v>210</v>
      </c>
      <c r="E105" s="375"/>
      <c r="F105" s="375"/>
      <c r="G105" s="264">
        <f>G106</f>
        <v>54743.105</v>
      </c>
      <c r="H105" s="267">
        <f t="shared" si="19"/>
        <v>54743.105</v>
      </c>
      <c r="I105" s="268">
        <f t="shared" si="19"/>
        <v>54743.105</v>
      </c>
    </row>
    <row r="106" spans="1:9" s="200" customFormat="1" ht="12.75">
      <c r="A106" s="372">
        <v>95</v>
      </c>
      <c r="B106" s="318" t="s">
        <v>51</v>
      </c>
      <c r="C106" s="374" t="s">
        <v>341</v>
      </c>
      <c r="D106" s="374" t="s">
        <v>210</v>
      </c>
      <c r="E106" s="375" t="s">
        <v>107</v>
      </c>
      <c r="F106" s="375" t="s">
        <v>8</v>
      </c>
      <c r="G106" s="264">
        <f>G107</f>
        <v>54743.105</v>
      </c>
      <c r="H106" s="267">
        <f t="shared" si="19"/>
        <v>54743.105</v>
      </c>
      <c r="I106" s="268">
        <f>I107</f>
        <v>54743.105</v>
      </c>
    </row>
    <row r="107" spans="1:9" s="200" customFormat="1" ht="12.75">
      <c r="A107" s="372">
        <v>96</v>
      </c>
      <c r="B107" s="373" t="s">
        <v>53</v>
      </c>
      <c r="C107" s="374" t="s">
        <v>341</v>
      </c>
      <c r="D107" s="374" t="s">
        <v>210</v>
      </c>
      <c r="E107" s="375" t="s">
        <v>107</v>
      </c>
      <c r="F107" s="375" t="s">
        <v>11</v>
      </c>
      <c r="G107" s="264">
        <v>54743.105</v>
      </c>
      <c r="H107" s="264">
        <v>54743.105</v>
      </c>
      <c r="I107" s="265">
        <v>54743.105</v>
      </c>
    </row>
    <row r="108" spans="1:9" s="200" customFormat="1" ht="156.75" customHeight="1">
      <c r="A108" s="372">
        <v>97</v>
      </c>
      <c r="B108" s="377" t="s">
        <v>533</v>
      </c>
      <c r="C108" s="374" t="s">
        <v>346</v>
      </c>
      <c r="D108" s="374"/>
      <c r="E108" s="375"/>
      <c r="F108" s="375"/>
      <c r="G108" s="264">
        <f>G109+G117+G113</f>
        <v>70542.5</v>
      </c>
      <c r="H108" s="267">
        <f>H109+H117+H113</f>
        <v>70542.5</v>
      </c>
      <c r="I108" s="268">
        <f>I109+I117+I113</f>
        <v>70542.5</v>
      </c>
    </row>
    <row r="109" spans="1:9" s="200" customFormat="1" ht="38.25">
      <c r="A109" s="372">
        <v>98</v>
      </c>
      <c r="B109" s="376" t="s">
        <v>180</v>
      </c>
      <c r="C109" s="374" t="s">
        <v>346</v>
      </c>
      <c r="D109" s="374" t="s">
        <v>170</v>
      </c>
      <c r="E109" s="375"/>
      <c r="F109" s="379"/>
      <c r="G109" s="264">
        <f aca="true" t="shared" si="20" ref="G109:I110">G110</f>
        <v>26824.697</v>
      </c>
      <c r="H109" s="267">
        <f t="shared" si="20"/>
        <v>26824.697</v>
      </c>
      <c r="I109" s="268">
        <f t="shared" si="20"/>
        <v>26824.697</v>
      </c>
    </row>
    <row r="110" spans="1:9" s="200" customFormat="1" ht="12.75">
      <c r="A110" s="372">
        <v>99</v>
      </c>
      <c r="B110" s="376" t="s">
        <v>195</v>
      </c>
      <c r="C110" s="374" t="s">
        <v>346</v>
      </c>
      <c r="D110" s="374" t="s">
        <v>140</v>
      </c>
      <c r="E110" s="375"/>
      <c r="F110" s="379"/>
      <c r="G110" s="264">
        <f t="shared" si="20"/>
        <v>26824.697</v>
      </c>
      <c r="H110" s="267">
        <f t="shared" si="20"/>
        <v>26824.697</v>
      </c>
      <c r="I110" s="268">
        <f t="shared" si="20"/>
        <v>26824.697</v>
      </c>
    </row>
    <row r="111" spans="1:9" s="200" customFormat="1" ht="12.75">
      <c r="A111" s="372">
        <v>100</v>
      </c>
      <c r="B111" s="318" t="s">
        <v>51</v>
      </c>
      <c r="C111" s="374" t="s">
        <v>346</v>
      </c>
      <c r="D111" s="374" t="s">
        <v>140</v>
      </c>
      <c r="E111" s="375" t="s">
        <v>107</v>
      </c>
      <c r="F111" s="375" t="s">
        <v>8</v>
      </c>
      <c r="G111" s="264">
        <f>G112</f>
        <v>26824.697</v>
      </c>
      <c r="H111" s="267">
        <f>H112</f>
        <v>26824.697</v>
      </c>
      <c r="I111" s="268">
        <f>I112</f>
        <v>26824.697</v>
      </c>
    </row>
    <row r="112" spans="1:9" s="200" customFormat="1" ht="12.75">
      <c r="A112" s="372">
        <v>101</v>
      </c>
      <c r="B112" s="318" t="s">
        <v>55</v>
      </c>
      <c r="C112" s="374" t="s">
        <v>346</v>
      </c>
      <c r="D112" s="374" t="s">
        <v>140</v>
      </c>
      <c r="E112" s="375" t="s">
        <v>107</v>
      </c>
      <c r="F112" s="375" t="s">
        <v>144</v>
      </c>
      <c r="G112" s="264">
        <v>26824.697</v>
      </c>
      <c r="H112" s="264">
        <v>26824.697</v>
      </c>
      <c r="I112" s="265">
        <v>26824.697</v>
      </c>
    </row>
    <row r="113" spans="1:9" s="200" customFormat="1" ht="25.5">
      <c r="A113" s="372">
        <v>102</v>
      </c>
      <c r="B113" s="376" t="s">
        <v>510</v>
      </c>
      <c r="C113" s="374" t="s">
        <v>346</v>
      </c>
      <c r="D113" s="374" t="s">
        <v>182</v>
      </c>
      <c r="E113" s="375"/>
      <c r="F113" s="375"/>
      <c r="G113" s="264">
        <f>G114</f>
        <v>222.508</v>
      </c>
      <c r="H113" s="267">
        <f aca="true" t="shared" si="21" ref="H113:I115">H114</f>
        <v>222.508</v>
      </c>
      <c r="I113" s="268">
        <f t="shared" si="21"/>
        <v>222.508</v>
      </c>
    </row>
    <row r="114" spans="1:9" s="200" customFormat="1" ht="25.5">
      <c r="A114" s="372">
        <v>103</v>
      </c>
      <c r="B114" s="376" t="s">
        <v>196</v>
      </c>
      <c r="C114" s="374" t="s">
        <v>346</v>
      </c>
      <c r="D114" s="374" t="s">
        <v>183</v>
      </c>
      <c r="E114" s="375"/>
      <c r="F114" s="375"/>
      <c r="G114" s="264">
        <f>G115</f>
        <v>222.508</v>
      </c>
      <c r="H114" s="267">
        <f t="shared" si="21"/>
        <v>222.508</v>
      </c>
      <c r="I114" s="268">
        <f t="shared" si="21"/>
        <v>222.508</v>
      </c>
    </row>
    <row r="115" spans="1:9" s="200" customFormat="1" ht="14.25" customHeight="1">
      <c r="A115" s="372">
        <v>104</v>
      </c>
      <c r="B115" s="318" t="s">
        <v>51</v>
      </c>
      <c r="C115" s="374" t="s">
        <v>346</v>
      </c>
      <c r="D115" s="374" t="s">
        <v>183</v>
      </c>
      <c r="E115" s="375" t="s">
        <v>107</v>
      </c>
      <c r="F115" s="375" t="s">
        <v>8</v>
      </c>
      <c r="G115" s="264">
        <f>G116</f>
        <v>222.508</v>
      </c>
      <c r="H115" s="267">
        <f t="shared" si="21"/>
        <v>222.508</v>
      </c>
      <c r="I115" s="268">
        <f t="shared" si="21"/>
        <v>222.508</v>
      </c>
    </row>
    <row r="116" spans="1:9" s="200" customFormat="1" ht="12.75">
      <c r="A116" s="372">
        <v>105</v>
      </c>
      <c r="B116" s="318" t="s">
        <v>55</v>
      </c>
      <c r="C116" s="374" t="s">
        <v>346</v>
      </c>
      <c r="D116" s="374" t="s">
        <v>183</v>
      </c>
      <c r="E116" s="375" t="s">
        <v>107</v>
      </c>
      <c r="F116" s="375" t="s">
        <v>144</v>
      </c>
      <c r="G116" s="264">
        <v>222.508</v>
      </c>
      <c r="H116" s="264">
        <v>222.508</v>
      </c>
      <c r="I116" s="265">
        <v>222.508</v>
      </c>
    </row>
    <row r="117" spans="1:9" s="200" customFormat="1" ht="25.5">
      <c r="A117" s="372">
        <v>106</v>
      </c>
      <c r="B117" s="318" t="s">
        <v>224</v>
      </c>
      <c r="C117" s="374" t="s">
        <v>346</v>
      </c>
      <c r="D117" s="374" t="s">
        <v>209</v>
      </c>
      <c r="E117" s="375"/>
      <c r="F117" s="375"/>
      <c r="G117" s="264">
        <f>G118</f>
        <v>43495.295</v>
      </c>
      <c r="H117" s="267">
        <f aca="true" t="shared" si="22" ref="H117:I119">H118</f>
        <v>43495.295</v>
      </c>
      <c r="I117" s="268">
        <f t="shared" si="22"/>
        <v>43495.295</v>
      </c>
    </row>
    <row r="118" spans="1:9" s="200" customFormat="1" ht="12.75">
      <c r="A118" s="372">
        <v>107</v>
      </c>
      <c r="B118" s="318" t="s">
        <v>219</v>
      </c>
      <c r="C118" s="374" t="s">
        <v>346</v>
      </c>
      <c r="D118" s="374" t="s">
        <v>210</v>
      </c>
      <c r="E118" s="375"/>
      <c r="F118" s="375"/>
      <c r="G118" s="264">
        <f>G119</f>
        <v>43495.295</v>
      </c>
      <c r="H118" s="267">
        <f t="shared" si="22"/>
        <v>43495.295</v>
      </c>
      <c r="I118" s="268">
        <f t="shared" si="22"/>
        <v>43495.295</v>
      </c>
    </row>
    <row r="119" spans="1:9" s="200" customFormat="1" ht="12.75">
      <c r="A119" s="372">
        <v>108</v>
      </c>
      <c r="B119" s="318" t="s">
        <v>51</v>
      </c>
      <c r="C119" s="374" t="s">
        <v>346</v>
      </c>
      <c r="D119" s="374" t="s">
        <v>210</v>
      </c>
      <c r="E119" s="375" t="s">
        <v>107</v>
      </c>
      <c r="F119" s="375" t="s">
        <v>8</v>
      </c>
      <c r="G119" s="264">
        <f>G120</f>
        <v>43495.295</v>
      </c>
      <c r="H119" s="267">
        <f t="shared" si="22"/>
        <v>43495.295</v>
      </c>
      <c r="I119" s="268">
        <f t="shared" si="22"/>
        <v>43495.295</v>
      </c>
    </row>
    <row r="120" spans="1:9" s="200" customFormat="1" ht="12.75">
      <c r="A120" s="372">
        <v>109</v>
      </c>
      <c r="B120" s="318" t="s">
        <v>55</v>
      </c>
      <c r="C120" s="374" t="s">
        <v>346</v>
      </c>
      <c r="D120" s="374" t="s">
        <v>210</v>
      </c>
      <c r="E120" s="375" t="s">
        <v>107</v>
      </c>
      <c r="F120" s="375" t="s">
        <v>144</v>
      </c>
      <c r="G120" s="264">
        <v>43495.295</v>
      </c>
      <c r="H120" s="264">
        <v>43495.295</v>
      </c>
      <c r="I120" s="265">
        <v>43495.295</v>
      </c>
    </row>
    <row r="121" spans="1:9" s="200" customFormat="1" ht="114.75">
      <c r="A121" s="372">
        <v>110</v>
      </c>
      <c r="B121" s="376" t="s">
        <v>774</v>
      </c>
      <c r="C121" s="374" t="s">
        <v>352</v>
      </c>
      <c r="D121" s="374"/>
      <c r="E121" s="374"/>
      <c r="F121" s="375"/>
      <c r="G121" s="264">
        <f>G122+G126</f>
        <v>516.6</v>
      </c>
      <c r="H121" s="267">
        <f>H122+H126</f>
        <v>516.6</v>
      </c>
      <c r="I121" s="268">
        <f>I122+I126</f>
        <v>516.6</v>
      </c>
    </row>
    <row r="122" spans="1:9" s="200" customFormat="1" ht="25.5">
      <c r="A122" s="372">
        <v>111</v>
      </c>
      <c r="B122" s="376" t="s">
        <v>510</v>
      </c>
      <c r="C122" s="374" t="s">
        <v>352</v>
      </c>
      <c r="D122" s="374" t="s">
        <v>182</v>
      </c>
      <c r="E122" s="374"/>
      <c r="F122" s="375"/>
      <c r="G122" s="264">
        <f aca="true" t="shared" si="23" ref="G122:I124">G123</f>
        <v>123</v>
      </c>
      <c r="H122" s="267">
        <f t="shared" si="23"/>
        <v>123</v>
      </c>
      <c r="I122" s="268">
        <f t="shared" si="23"/>
        <v>123</v>
      </c>
    </row>
    <row r="123" spans="1:9" s="200" customFormat="1" ht="25.5">
      <c r="A123" s="372">
        <v>112</v>
      </c>
      <c r="B123" s="376" t="s">
        <v>196</v>
      </c>
      <c r="C123" s="374" t="s">
        <v>352</v>
      </c>
      <c r="D123" s="374" t="s">
        <v>183</v>
      </c>
      <c r="E123" s="374"/>
      <c r="F123" s="375"/>
      <c r="G123" s="264">
        <f t="shared" si="23"/>
        <v>123</v>
      </c>
      <c r="H123" s="267">
        <f t="shared" si="23"/>
        <v>123</v>
      </c>
      <c r="I123" s="268">
        <f t="shared" si="23"/>
        <v>123</v>
      </c>
    </row>
    <row r="124" spans="1:9" s="200" customFormat="1" ht="12.75">
      <c r="A124" s="372">
        <v>113</v>
      </c>
      <c r="B124" s="318" t="s">
        <v>132</v>
      </c>
      <c r="C124" s="374" t="s">
        <v>352</v>
      </c>
      <c r="D124" s="374" t="s">
        <v>183</v>
      </c>
      <c r="E124" s="374">
        <v>10</v>
      </c>
      <c r="F124" s="375" t="s">
        <v>8</v>
      </c>
      <c r="G124" s="264">
        <f t="shared" si="23"/>
        <v>123</v>
      </c>
      <c r="H124" s="267">
        <f t="shared" si="23"/>
        <v>123</v>
      </c>
      <c r="I124" s="268">
        <f t="shared" si="23"/>
        <v>123</v>
      </c>
    </row>
    <row r="125" spans="1:9" s="200" customFormat="1" ht="12.75">
      <c r="A125" s="372">
        <v>114</v>
      </c>
      <c r="B125" s="318" t="s">
        <v>134</v>
      </c>
      <c r="C125" s="374" t="s">
        <v>352</v>
      </c>
      <c r="D125" s="374" t="s">
        <v>183</v>
      </c>
      <c r="E125" s="374">
        <v>10</v>
      </c>
      <c r="F125" s="375" t="s">
        <v>103</v>
      </c>
      <c r="G125" s="264">
        <v>123</v>
      </c>
      <c r="H125" s="264">
        <v>123</v>
      </c>
      <c r="I125" s="265">
        <v>123</v>
      </c>
    </row>
    <row r="126" spans="1:9" s="200" customFormat="1" ht="25.5">
      <c r="A126" s="372">
        <v>115</v>
      </c>
      <c r="B126" s="318" t="s">
        <v>224</v>
      </c>
      <c r="C126" s="374" t="s">
        <v>352</v>
      </c>
      <c r="D126" s="374" t="s">
        <v>209</v>
      </c>
      <c r="E126" s="375"/>
      <c r="F126" s="375"/>
      <c r="G126" s="264">
        <f aca="true" t="shared" si="24" ref="G126:I127">G127</f>
        <v>393.6</v>
      </c>
      <c r="H126" s="267">
        <f t="shared" si="24"/>
        <v>393.6</v>
      </c>
      <c r="I126" s="268">
        <f t="shared" si="24"/>
        <v>393.6</v>
      </c>
    </row>
    <row r="127" spans="1:9" s="200" customFormat="1" ht="12.75">
      <c r="A127" s="372">
        <v>116</v>
      </c>
      <c r="B127" s="318" t="s">
        <v>219</v>
      </c>
      <c r="C127" s="374" t="s">
        <v>352</v>
      </c>
      <c r="D127" s="374" t="s">
        <v>210</v>
      </c>
      <c r="E127" s="375"/>
      <c r="F127" s="375"/>
      <c r="G127" s="264">
        <f t="shared" si="24"/>
        <v>393.6</v>
      </c>
      <c r="H127" s="267">
        <f t="shared" si="24"/>
        <v>393.6</v>
      </c>
      <c r="I127" s="268">
        <f t="shared" si="24"/>
        <v>393.6</v>
      </c>
    </row>
    <row r="128" spans="1:9" s="200" customFormat="1" ht="12.75">
      <c r="A128" s="372">
        <v>117</v>
      </c>
      <c r="B128" s="318" t="s">
        <v>132</v>
      </c>
      <c r="C128" s="374" t="s">
        <v>352</v>
      </c>
      <c r="D128" s="374" t="s">
        <v>210</v>
      </c>
      <c r="E128" s="374">
        <v>10</v>
      </c>
      <c r="F128" s="375" t="s">
        <v>8</v>
      </c>
      <c r="G128" s="264">
        <f>G129</f>
        <v>393.6</v>
      </c>
      <c r="H128" s="267">
        <f>H129</f>
        <v>393.6</v>
      </c>
      <c r="I128" s="268">
        <f>I129</f>
        <v>393.6</v>
      </c>
    </row>
    <row r="129" spans="1:9" s="200" customFormat="1" ht="12.75">
      <c r="A129" s="372">
        <v>118</v>
      </c>
      <c r="B129" s="318" t="s">
        <v>134</v>
      </c>
      <c r="C129" s="374" t="s">
        <v>352</v>
      </c>
      <c r="D129" s="374" t="s">
        <v>210</v>
      </c>
      <c r="E129" s="374">
        <v>10</v>
      </c>
      <c r="F129" s="375" t="s">
        <v>103</v>
      </c>
      <c r="G129" s="264">
        <v>393.6</v>
      </c>
      <c r="H129" s="264">
        <v>393.6</v>
      </c>
      <c r="I129" s="265">
        <v>393.6</v>
      </c>
    </row>
    <row r="130" spans="1:9" s="200" customFormat="1" ht="80.25" customHeight="1">
      <c r="A130" s="372">
        <v>119</v>
      </c>
      <c r="B130" s="373" t="s">
        <v>775</v>
      </c>
      <c r="C130" s="374" t="s">
        <v>354</v>
      </c>
      <c r="D130" s="374"/>
      <c r="E130" s="379"/>
      <c r="F130" s="379"/>
      <c r="G130" s="264">
        <f>G131+G135</f>
        <v>3252.4</v>
      </c>
      <c r="H130" s="264">
        <f>H131+H135</f>
        <v>3252.4</v>
      </c>
      <c r="I130" s="265">
        <f>I131+I135</f>
        <v>3252.4</v>
      </c>
    </row>
    <row r="131" spans="1:9" s="200" customFormat="1" ht="25.5">
      <c r="A131" s="372">
        <v>120</v>
      </c>
      <c r="B131" s="376" t="s">
        <v>510</v>
      </c>
      <c r="C131" s="374" t="s">
        <v>354</v>
      </c>
      <c r="D131" s="374" t="s">
        <v>182</v>
      </c>
      <c r="E131" s="379"/>
      <c r="F131" s="379"/>
      <c r="G131" s="264">
        <f aca="true" t="shared" si="25" ref="G131:I133">G132</f>
        <v>63.8</v>
      </c>
      <c r="H131" s="264">
        <f t="shared" si="25"/>
        <v>63.8</v>
      </c>
      <c r="I131" s="265">
        <f t="shared" si="25"/>
        <v>63.8</v>
      </c>
    </row>
    <row r="132" spans="1:9" s="200" customFormat="1" ht="25.5">
      <c r="A132" s="372">
        <v>121</v>
      </c>
      <c r="B132" s="376" t="s">
        <v>196</v>
      </c>
      <c r="C132" s="374" t="s">
        <v>354</v>
      </c>
      <c r="D132" s="374" t="s">
        <v>183</v>
      </c>
      <c r="E132" s="379"/>
      <c r="F132" s="379"/>
      <c r="G132" s="264">
        <f>G133</f>
        <v>63.8</v>
      </c>
      <c r="H132" s="264">
        <f t="shared" si="25"/>
        <v>63.8</v>
      </c>
      <c r="I132" s="265">
        <f t="shared" si="25"/>
        <v>63.8</v>
      </c>
    </row>
    <row r="133" spans="1:9" s="200" customFormat="1" ht="12.75">
      <c r="A133" s="372">
        <v>122</v>
      </c>
      <c r="B133" s="318" t="s">
        <v>132</v>
      </c>
      <c r="C133" s="374" t="s">
        <v>354</v>
      </c>
      <c r="D133" s="374" t="s">
        <v>183</v>
      </c>
      <c r="E133" s="374">
        <v>10</v>
      </c>
      <c r="F133" s="375" t="s">
        <v>8</v>
      </c>
      <c r="G133" s="264">
        <f>G134</f>
        <v>63.8</v>
      </c>
      <c r="H133" s="264">
        <f t="shared" si="25"/>
        <v>63.8</v>
      </c>
      <c r="I133" s="265">
        <f t="shared" si="25"/>
        <v>63.8</v>
      </c>
    </row>
    <row r="134" spans="1:9" s="200" customFormat="1" ht="12.75">
      <c r="A134" s="372">
        <v>123</v>
      </c>
      <c r="B134" s="380" t="s">
        <v>80</v>
      </c>
      <c r="C134" s="374" t="s">
        <v>354</v>
      </c>
      <c r="D134" s="374" t="s">
        <v>183</v>
      </c>
      <c r="E134" s="374">
        <v>10</v>
      </c>
      <c r="F134" s="375" t="s">
        <v>110</v>
      </c>
      <c r="G134" s="264">
        <v>63.8</v>
      </c>
      <c r="H134" s="267">
        <v>63.8</v>
      </c>
      <c r="I134" s="268">
        <v>63.8</v>
      </c>
    </row>
    <row r="135" spans="1:9" s="200" customFormat="1" ht="12.75">
      <c r="A135" s="372">
        <v>124</v>
      </c>
      <c r="B135" s="318" t="s">
        <v>213</v>
      </c>
      <c r="C135" s="374" t="s">
        <v>354</v>
      </c>
      <c r="D135" s="374" t="s">
        <v>203</v>
      </c>
      <c r="E135" s="379"/>
      <c r="F135" s="379"/>
      <c r="G135" s="264">
        <f aca="true" t="shared" si="26" ref="G135:I137">G136</f>
        <v>3188.6</v>
      </c>
      <c r="H135" s="264">
        <f t="shared" si="26"/>
        <v>3188.6</v>
      </c>
      <c r="I135" s="265">
        <f t="shared" si="26"/>
        <v>3188.6</v>
      </c>
    </row>
    <row r="136" spans="1:9" s="200" customFormat="1" ht="25.5">
      <c r="A136" s="372">
        <v>125</v>
      </c>
      <c r="B136" s="318" t="s">
        <v>221</v>
      </c>
      <c r="C136" s="374" t="s">
        <v>354</v>
      </c>
      <c r="D136" s="374" t="s">
        <v>222</v>
      </c>
      <c r="E136" s="379"/>
      <c r="F136" s="379"/>
      <c r="G136" s="264">
        <f t="shared" si="26"/>
        <v>3188.6</v>
      </c>
      <c r="H136" s="264">
        <f t="shared" si="26"/>
        <v>3188.6</v>
      </c>
      <c r="I136" s="265">
        <f t="shared" si="26"/>
        <v>3188.6</v>
      </c>
    </row>
    <row r="137" spans="1:9" s="200" customFormat="1" ht="12.75">
      <c r="A137" s="372">
        <v>126</v>
      </c>
      <c r="B137" s="318" t="s">
        <v>132</v>
      </c>
      <c r="C137" s="374" t="s">
        <v>354</v>
      </c>
      <c r="D137" s="374" t="s">
        <v>222</v>
      </c>
      <c r="E137" s="374">
        <v>10</v>
      </c>
      <c r="F137" s="375" t="s">
        <v>8</v>
      </c>
      <c r="G137" s="264">
        <f>G138</f>
        <v>3188.6</v>
      </c>
      <c r="H137" s="264">
        <f t="shared" si="26"/>
        <v>3188.6</v>
      </c>
      <c r="I137" s="265">
        <f t="shared" si="26"/>
        <v>3188.6</v>
      </c>
    </row>
    <row r="138" spans="1:9" s="200" customFormat="1" ht="12.75">
      <c r="A138" s="372">
        <v>127</v>
      </c>
      <c r="B138" s="380" t="s">
        <v>80</v>
      </c>
      <c r="C138" s="374" t="s">
        <v>354</v>
      </c>
      <c r="D138" s="374" t="s">
        <v>222</v>
      </c>
      <c r="E138" s="374">
        <v>10</v>
      </c>
      <c r="F138" s="375" t="s">
        <v>110</v>
      </c>
      <c r="G138" s="264">
        <v>3188.6</v>
      </c>
      <c r="H138" s="264">
        <v>3188.6</v>
      </c>
      <c r="I138" s="265">
        <v>3188.6</v>
      </c>
    </row>
    <row r="139" spans="1:9" s="200" customFormat="1" ht="158.25" customHeight="1">
      <c r="A139" s="372">
        <v>128</v>
      </c>
      <c r="B139" s="376" t="s">
        <v>768</v>
      </c>
      <c r="C139" s="374" t="s">
        <v>345</v>
      </c>
      <c r="D139" s="374"/>
      <c r="E139" s="375"/>
      <c r="F139" s="375"/>
      <c r="G139" s="264">
        <f>G140+G145+G149</f>
        <v>216481</v>
      </c>
      <c r="H139" s="267">
        <f>H140+H145+H149</f>
        <v>212356.5</v>
      </c>
      <c r="I139" s="268">
        <f>I140+I145+I149</f>
        <v>212356.5</v>
      </c>
    </row>
    <row r="140" spans="1:9" s="200" customFormat="1" ht="38.25">
      <c r="A140" s="372">
        <v>129</v>
      </c>
      <c r="B140" s="376" t="s">
        <v>180</v>
      </c>
      <c r="C140" s="374" t="s">
        <v>345</v>
      </c>
      <c r="D140" s="374" t="s">
        <v>170</v>
      </c>
      <c r="E140" s="375"/>
      <c r="F140" s="375"/>
      <c r="G140" s="264">
        <f aca="true" t="shared" si="27" ref="G140:I141">G141</f>
        <v>74805.31400000001</v>
      </c>
      <c r="H140" s="267">
        <f t="shared" si="27"/>
        <v>74805.291</v>
      </c>
      <c r="I140" s="268">
        <f t="shared" si="27"/>
        <v>74805.291</v>
      </c>
    </row>
    <row r="141" spans="1:9" s="200" customFormat="1" ht="12.75">
      <c r="A141" s="372">
        <v>130</v>
      </c>
      <c r="B141" s="376" t="s">
        <v>195</v>
      </c>
      <c r="C141" s="374" t="s">
        <v>345</v>
      </c>
      <c r="D141" s="374" t="s">
        <v>140</v>
      </c>
      <c r="E141" s="375"/>
      <c r="F141" s="375"/>
      <c r="G141" s="264">
        <f t="shared" si="27"/>
        <v>74805.31400000001</v>
      </c>
      <c r="H141" s="267">
        <f t="shared" si="27"/>
        <v>74805.291</v>
      </c>
      <c r="I141" s="268">
        <f t="shared" si="27"/>
        <v>74805.291</v>
      </c>
    </row>
    <row r="142" spans="1:9" s="200" customFormat="1" ht="12.75">
      <c r="A142" s="372">
        <v>131</v>
      </c>
      <c r="B142" s="318" t="s">
        <v>51</v>
      </c>
      <c r="C142" s="374" t="s">
        <v>345</v>
      </c>
      <c r="D142" s="374" t="s">
        <v>140</v>
      </c>
      <c r="E142" s="375" t="s">
        <v>107</v>
      </c>
      <c r="F142" s="375" t="s">
        <v>8</v>
      </c>
      <c r="G142" s="264">
        <f>G143+G144</f>
        <v>74805.31400000001</v>
      </c>
      <c r="H142" s="267">
        <f>H143+H144</f>
        <v>74805.291</v>
      </c>
      <c r="I142" s="268">
        <f>I143+I144</f>
        <v>74805.291</v>
      </c>
    </row>
    <row r="143" spans="1:9" s="200" customFormat="1" ht="12.75">
      <c r="A143" s="372">
        <v>132</v>
      </c>
      <c r="B143" s="318" t="s">
        <v>55</v>
      </c>
      <c r="C143" s="374" t="s">
        <v>345</v>
      </c>
      <c r="D143" s="374" t="s">
        <v>140</v>
      </c>
      <c r="E143" s="375" t="s">
        <v>107</v>
      </c>
      <c r="F143" s="375" t="s">
        <v>144</v>
      </c>
      <c r="G143" s="264">
        <v>72646.153</v>
      </c>
      <c r="H143" s="264">
        <v>72646.13</v>
      </c>
      <c r="I143" s="265">
        <v>72646.13</v>
      </c>
    </row>
    <row r="144" spans="1:9" s="200" customFormat="1" ht="12.75">
      <c r="A144" s="372">
        <v>133</v>
      </c>
      <c r="B144" s="318" t="s">
        <v>405</v>
      </c>
      <c r="C144" s="374" t="s">
        <v>345</v>
      </c>
      <c r="D144" s="374" t="s">
        <v>140</v>
      </c>
      <c r="E144" s="375" t="s">
        <v>107</v>
      </c>
      <c r="F144" s="375" t="s">
        <v>103</v>
      </c>
      <c r="G144" s="264">
        <v>2159.161</v>
      </c>
      <c r="H144" s="264">
        <v>2159.161</v>
      </c>
      <c r="I144" s="265">
        <v>2159.161</v>
      </c>
    </row>
    <row r="145" spans="1:9" s="200" customFormat="1" ht="25.5">
      <c r="A145" s="372">
        <v>134</v>
      </c>
      <c r="B145" s="376" t="s">
        <v>510</v>
      </c>
      <c r="C145" s="374" t="s">
        <v>345</v>
      </c>
      <c r="D145" s="374" t="s">
        <v>182</v>
      </c>
      <c r="E145" s="375"/>
      <c r="F145" s="375"/>
      <c r="G145" s="264">
        <f>G146</f>
        <v>3972.484</v>
      </c>
      <c r="H145" s="267">
        <f aca="true" t="shared" si="28" ref="H145:I147">H146</f>
        <v>3243.842</v>
      </c>
      <c r="I145" s="268">
        <f t="shared" si="28"/>
        <v>3243.842</v>
      </c>
    </row>
    <row r="146" spans="1:9" s="200" customFormat="1" ht="25.5">
      <c r="A146" s="372">
        <v>135</v>
      </c>
      <c r="B146" s="376" t="s">
        <v>196</v>
      </c>
      <c r="C146" s="374" t="s">
        <v>345</v>
      </c>
      <c r="D146" s="374" t="s">
        <v>183</v>
      </c>
      <c r="E146" s="375"/>
      <c r="F146" s="375"/>
      <c r="G146" s="264">
        <f>G147</f>
        <v>3972.484</v>
      </c>
      <c r="H146" s="267">
        <f t="shared" si="28"/>
        <v>3243.842</v>
      </c>
      <c r="I146" s="268">
        <f t="shared" si="28"/>
        <v>3243.842</v>
      </c>
    </row>
    <row r="147" spans="1:9" s="200" customFormat="1" ht="12.75">
      <c r="A147" s="372">
        <v>136</v>
      </c>
      <c r="B147" s="318" t="s">
        <v>51</v>
      </c>
      <c r="C147" s="374" t="s">
        <v>345</v>
      </c>
      <c r="D147" s="374" t="s">
        <v>183</v>
      </c>
      <c r="E147" s="375" t="s">
        <v>107</v>
      </c>
      <c r="F147" s="375" t="s">
        <v>8</v>
      </c>
      <c r="G147" s="264">
        <f>G148</f>
        <v>3972.484</v>
      </c>
      <c r="H147" s="267">
        <f t="shared" si="28"/>
        <v>3243.842</v>
      </c>
      <c r="I147" s="268">
        <f t="shared" si="28"/>
        <v>3243.842</v>
      </c>
    </row>
    <row r="148" spans="1:9" s="200" customFormat="1" ht="12.75">
      <c r="A148" s="372">
        <v>137</v>
      </c>
      <c r="B148" s="318" t="s">
        <v>55</v>
      </c>
      <c r="C148" s="374" t="s">
        <v>345</v>
      </c>
      <c r="D148" s="374" t="s">
        <v>183</v>
      </c>
      <c r="E148" s="375" t="s">
        <v>107</v>
      </c>
      <c r="F148" s="375" t="s">
        <v>144</v>
      </c>
      <c r="G148" s="264">
        <v>3972.484</v>
      </c>
      <c r="H148" s="264">
        <v>3243.842</v>
      </c>
      <c r="I148" s="265">
        <v>3243.842</v>
      </c>
    </row>
    <row r="149" spans="1:9" s="200" customFormat="1" ht="25.5">
      <c r="A149" s="372">
        <v>138</v>
      </c>
      <c r="B149" s="318" t="s">
        <v>224</v>
      </c>
      <c r="C149" s="374" t="s">
        <v>345</v>
      </c>
      <c r="D149" s="374" t="s">
        <v>209</v>
      </c>
      <c r="E149" s="375"/>
      <c r="F149" s="375"/>
      <c r="G149" s="264">
        <f aca="true" t="shared" si="29" ref="G149:I150">G150</f>
        <v>137703.202</v>
      </c>
      <c r="H149" s="267">
        <f t="shared" si="29"/>
        <v>134307.367</v>
      </c>
      <c r="I149" s="268">
        <f t="shared" si="29"/>
        <v>134307.367</v>
      </c>
    </row>
    <row r="150" spans="1:9" s="200" customFormat="1" ht="12.75">
      <c r="A150" s="372">
        <v>139</v>
      </c>
      <c r="B150" s="318" t="s">
        <v>219</v>
      </c>
      <c r="C150" s="374" t="s">
        <v>345</v>
      </c>
      <c r="D150" s="374" t="s">
        <v>210</v>
      </c>
      <c r="E150" s="375"/>
      <c r="F150" s="375"/>
      <c r="G150" s="264">
        <f t="shared" si="29"/>
        <v>137703.202</v>
      </c>
      <c r="H150" s="267">
        <f t="shared" si="29"/>
        <v>134307.367</v>
      </c>
      <c r="I150" s="268">
        <f t="shared" si="29"/>
        <v>134307.367</v>
      </c>
    </row>
    <row r="151" spans="1:9" s="200" customFormat="1" ht="12.75">
      <c r="A151" s="372">
        <v>140</v>
      </c>
      <c r="B151" s="318" t="s">
        <v>51</v>
      </c>
      <c r="C151" s="374" t="s">
        <v>345</v>
      </c>
      <c r="D151" s="374" t="s">
        <v>210</v>
      </c>
      <c r="E151" s="375" t="s">
        <v>107</v>
      </c>
      <c r="F151" s="375" t="s">
        <v>8</v>
      </c>
      <c r="G151" s="264">
        <f>G152+G153</f>
        <v>137703.202</v>
      </c>
      <c r="H151" s="267">
        <f>H152+H153</f>
        <v>134307.367</v>
      </c>
      <c r="I151" s="268">
        <f>I152+I153</f>
        <v>134307.367</v>
      </c>
    </row>
    <row r="152" spans="1:9" s="200" customFormat="1" ht="12.75">
      <c r="A152" s="372">
        <v>141</v>
      </c>
      <c r="B152" s="318" t="s">
        <v>55</v>
      </c>
      <c r="C152" s="374" t="s">
        <v>345</v>
      </c>
      <c r="D152" s="374" t="s">
        <v>210</v>
      </c>
      <c r="E152" s="375" t="s">
        <v>107</v>
      </c>
      <c r="F152" s="375" t="s">
        <v>144</v>
      </c>
      <c r="G152" s="264">
        <v>127117.526</v>
      </c>
      <c r="H152" s="264">
        <v>123721.691</v>
      </c>
      <c r="I152" s="265">
        <v>123721.691</v>
      </c>
    </row>
    <row r="153" spans="1:9" s="200" customFormat="1" ht="12.75">
      <c r="A153" s="372">
        <v>142</v>
      </c>
      <c r="B153" s="318" t="s">
        <v>405</v>
      </c>
      <c r="C153" s="374" t="s">
        <v>345</v>
      </c>
      <c r="D153" s="374" t="s">
        <v>210</v>
      </c>
      <c r="E153" s="375" t="s">
        <v>107</v>
      </c>
      <c r="F153" s="375" t="s">
        <v>103</v>
      </c>
      <c r="G153" s="264">
        <v>10585.676</v>
      </c>
      <c r="H153" s="264">
        <v>10585.676</v>
      </c>
      <c r="I153" s="265">
        <v>10585.676</v>
      </c>
    </row>
    <row r="154" spans="1:9" s="200" customFormat="1" ht="89.25">
      <c r="A154" s="372">
        <v>143</v>
      </c>
      <c r="B154" s="376" t="s">
        <v>769</v>
      </c>
      <c r="C154" s="374" t="s">
        <v>353</v>
      </c>
      <c r="D154" s="374"/>
      <c r="E154" s="374"/>
      <c r="F154" s="375"/>
      <c r="G154" s="264">
        <f>G159+G163+G167+G155</f>
        <v>5977.7</v>
      </c>
      <c r="H154" s="267">
        <f>H159+H163+H167+H155</f>
        <v>5977.7</v>
      </c>
      <c r="I154" s="268">
        <f>I159+I163+I167+I155</f>
        <v>5977.7</v>
      </c>
    </row>
    <row r="155" spans="1:9" s="200" customFormat="1" ht="38.25">
      <c r="A155" s="372">
        <v>144</v>
      </c>
      <c r="B155" s="376" t="s">
        <v>180</v>
      </c>
      <c r="C155" s="374" t="s">
        <v>353</v>
      </c>
      <c r="D155" s="374" t="s">
        <v>170</v>
      </c>
      <c r="E155" s="374"/>
      <c r="F155" s="375"/>
      <c r="G155" s="264">
        <f>G156</f>
        <v>325.193</v>
      </c>
      <c r="H155" s="267">
        <f aca="true" t="shared" si="30" ref="H155:I157">H156</f>
        <v>325.193</v>
      </c>
      <c r="I155" s="268">
        <f t="shared" si="30"/>
        <v>325.193</v>
      </c>
    </row>
    <row r="156" spans="1:9" s="200" customFormat="1" ht="12.75">
      <c r="A156" s="372">
        <v>145</v>
      </c>
      <c r="B156" s="376" t="s">
        <v>195</v>
      </c>
      <c r="C156" s="374" t="s">
        <v>353</v>
      </c>
      <c r="D156" s="374" t="s">
        <v>140</v>
      </c>
      <c r="E156" s="374"/>
      <c r="F156" s="375"/>
      <c r="G156" s="264">
        <f>G157</f>
        <v>325.193</v>
      </c>
      <c r="H156" s="267">
        <f t="shared" si="30"/>
        <v>325.193</v>
      </c>
      <c r="I156" s="268">
        <f t="shared" si="30"/>
        <v>325.193</v>
      </c>
    </row>
    <row r="157" spans="1:9" s="200" customFormat="1" ht="12.75">
      <c r="A157" s="372">
        <v>146</v>
      </c>
      <c r="B157" s="318" t="s">
        <v>132</v>
      </c>
      <c r="C157" s="374" t="s">
        <v>353</v>
      </c>
      <c r="D157" s="374" t="s">
        <v>140</v>
      </c>
      <c r="E157" s="374">
        <v>10</v>
      </c>
      <c r="F157" s="375" t="s">
        <v>8</v>
      </c>
      <c r="G157" s="264">
        <f>G158</f>
        <v>325.193</v>
      </c>
      <c r="H157" s="267">
        <f t="shared" si="30"/>
        <v>325.193</v>
      </c>
      <c r="I157" s="268">
        <f t="shared" si="30"/>
        <v>325.193</v>
      </c>
    </row>
    <row r="158" spans="1:9" s="200" customFormat="1" ht="12.75">
      <c r="A158" s="372">
        <v>147</v>
      </c>
      <c r="B158" s="318" t="s">
        <v>134</v>
      </c>
      <c r="C158" s="374" t="s">
        <v>353</v>
      </c>
      <c r="D158" s="374" t="s">
        <v>140</v>
      </c>
      <c r="E158" s="374">
        <v>10</v>
      </c>
      <c r="F158" s="375" t="s">
        <v>103</v>
      </c>
      <c r="G158" s="264">
        <v>325.193</v>
      </c>
      <c r="H158" s="267">
        <v>325.193</v>
      </c>
      <c r="I158" s="268">
        <v>325.193</v>
      </c>
    </row>
    <row r="159" spans="1:9" s="200" customFormat="1" ht="25.5">
      <c r="A159" s="372">
        <v>148</v>
      </c>
      <c r="B159" s="376" t="s">
        <v>510</v>
      </c>
      <c r="C159" s="374" t="s">
        <v>353</v>
      </c>
      <c r="D159" s="374" t="s">
        <v>182</v>
      </c>
      <c r="E159" s="374"/>
      <c r="F159" s="375"/>
      <c r="G159" s="264">
        <f>G160</f>
        <v>2501.426</v>
      </c>
      <c r="H159" s="267">
        <f aca="true" t="shared" si="31" ref="H159:I161">H160</f>
        <v>2501.426</v>
      </c>
      <c r="I159" s="268">
        <f t="shared" si="31"/>
        <v>2501.426</v>
      </c>
    </row>
    <row r="160" spans="1:9" s="200" customFormat="1" ht="25.5">
      <c r="A160" s="372">
        <v>149</v>
      </c>
      <c r="B160" s="376" t="s">
        <v>196</v>
      </c>
      <c r="C160" s="374" t="s">
        <v>353</v>
      </c>
      <c r="D160" s="374" t="s">
        <v>183</v>
      </c>
      <c r="E160" s="374"/>
      <c r="F160" s="375"/>
      <c r="G160" s="264">
        <f>G161</f>
        <v>2501.426</v>
      </c>
      <c r="H160" s="267">
        <f t="shared" si="31"/>
        <v>2501.426</v>
      </c>
      <c r="I160" s="268">
        <f t="shared" si="31"/>
        <v>2501.426</v>
      </c>
    </row>
    <row r="161" spans="1:9" s="200" customFormat="1" ht="12.75">
      <c r="A161" s="372">
        <v>150</v>
      </c>
      <c r="B161" s="318" t="s">
        <v>132</v>
      </c>
      <c r="C161" s="374" t="s">
        <v>353</v>
      </c>
      <c r="D161" s="374" t="s">
        <v>183</v>
      </c>
      <c r="E161" s="374">
        <v>10</v>
      </c>
      <c r="F161" s="375" t="s">
        <v>8</v>
      </c>
      <c r="G161" s="264">
        <f>G162</f>
        <v>2501.426</v>
      </c>
      <c r="H161" s="267">
        <f t="shared" si="31"/>
        <v>2501.426</v>
      </c>
      <c r="I161" s="268">
        <f t="shared" si="31"/>
        <v>2501.426</v>
      </c>
    </row>
    <row r="162" spans="1:9" s="200" customFormat="1" ht="12.75">
      <c r="A162" s="372">
        <v>151</v>
      </c>
      <c r="B162" s="318" t="s">
        <v>134</v>
      </c>
      <c r="C162" s="374" t="s">
        <v>353</v>
      </c>
      <c r="D162" s="374" t="s">
        <v>183</v>
      </c>
      <c r="E162" s="374">
        <v>10</v>
      </c>
      <c r="F162" s="375" t="s">
        <v>103</v>
      </c>
      <c r="G162" s="264">
        <v>2501.426</v>
      </c>
      <c r="H162" s="267">
        <v>2501.426</v>
      </c>
      <c r="I162" s="268">
        <v>2501.426</v>
      </c>
    </row>
    <row r="163" spans="1:9" s="200" customFormat="1" ht="12.75">
      <c r="A163" s="372">
        <v>152</v>
      </c>
      <c r="B163" s="318" t="s">
        <v>213</v>
      </c>
      <c r="C163" s="374" t="s">
        <v>353</v>
      </c>
      <c r="D163" s="374" t="s">
        <v>203</v>
      </c>
      <c r="E163" s="379"/>
      <c r="F163" s="379"/>
      <c r="G163" s="264">
        <f aca="true" t="shared" si="32" ref="G163:I164">G164</f>
        <v>0</v>
      </c>
      <c r="H163" s="267">
        <f t="shared" si="32"/>
        <v>0</v>
      </c>
      <c r="I163" s="268">
        <f t="shared" si="32"/>
        <v>0</v>
      </c>
    </row>
    <row r="164" spans="1:9" s="200" customFormat="1" ht="25.5">
      <c r="A164" s="372">
        <v>153</v>
      </c>
      <c r="B164" s="318" t="s">
        <v>221</v>
      </c>
      <c r="C164" s="374" t="s">
        <v>353</v>
      </c>
      <c r="D164" s="374" t="s">
        <v>222</v>
      </c>
      <c r="E164" s="379"/>
      <c r="F164" s="379"/>
      <c r="G164" s="264">
        <f t="shared" si="32"/>
        <v>0</v>
      </c>
      <c r="H164" s="267">
        <f t="shared" si="32"/>
        <v>0</v>
      </c>
      <c r="I164" s="268">
        <f t="shared" si="32"/>
        <v>0</v>
      </c>
    </row>
    <row r="165" spans="1:9" s="200" customFormat="1" ht="12.75">
      <c r="A165" s="372">
        <v>154</v>
      </c>
      <c r="B165" s="318" t="s">
        <v>132</v>
      </c>
      <c r="C165" s="374" t="s">
        <v>353</v>
      </c>
      <c r="D165" s="374" t="s">
        <v>222</v>
      </c>
      <c r="E165" s="374">
        <v>10</v>
      </c>
      <c r="F165" s="375" t="s">
        <v>8</v>
      </c>
      <c r="G165" s="264">
        <f>G166</f>
        <v>0</v>
      </c>
      <c r="H165" s="267">
        <f>H166</f>
        <v>0</v>
      </c>
      <c r="I165" s="268">
        <f>I166</f>
        <v>0</v>
      </c>
    </row>
    <row r="166" spans="1:9" s="200" customFormat="1" ht="12.75">
      <c r="A166" s="372">
        <v>155</v>
      </c>
      <c r="B166" s="318" t="s">
        <v>134</v>
      </c>
      <c r="C166" s="374" t="s">
        <v>353</v>
      </c>
      <c r="D166" s="374" t="s">
        <v>222</v>
      </c>
      <c r="E166" s="374">
        <v>10</v>
      </c>
      <c r="F166" s="375" t="s">
        <v>103</v>
      </c>
      <c r="G166" s="264">
        <v>0</v>
      </c>
      <c r="H166" s="267">
        <v>0</v>
      </c>
      <c r="I166" s="268">
        <v>0</v>
      </c>
    </row>
    <row r="167" spans="1:9" s="200" customFormat="1" ht="25.5">
      <c r="A167" s="372">
        <v>156</v>
      </c>
      <c r="B167" s="318" t="s">
        <v>224</v>
      </c>
      <c r="C167" s="374" t="s">
        <v>353</v>
      </c>
      <c r="D167" s="374" t="s">
        <v>209</v>
      </c>
      <c r="E167" s="375"/>
      <c r="F167" s="375"/>
      <c r="G167" s="264">
        <f>G168</f>
        <v>3151.081</v>
      </c>
      <c r="H167" s="267">
        <f aca="true" t="shared" si="33" ref="H167:I169">H168</f>
        <v>3151.081</v>
      </c>
      <c r="I167" s="268">
        <f t="shared" si="33"/>
        <v>3151.081</v>
      </c>
    </row>
    <row r="168" spans="1:9" s="200" customFormat="1" ht="12.75">
      <c r="A168" s="372">
        <v>157</v>
      </c>
      <c r="B168" s="318" t="s">
        <v>219</v>
      </c>
      <c r="C168" s="374" t="s">
        <v>353</v>
      </c>
      <c r="D168" s="374" t="s">
        <v>210</v>
      </c>
      <c r="E168" s="375"/>
      <c r="F168" s="375"/>
      <c r="G168" s="264">
        <f>G169</f>
        <v>3151.081</v>
      </c>
      <c r="H168" s="267">
        <f t="shared" si="33"/>
        <v>3151.081</v>
      </c>
      <c r="I168" s="268">
        <f t="shared" si="33"/>
        <v>3151.081</v>
      </c>
    </row>
    <row r="169" spans="1:9" s="200" customFormat="1" ht="12.75">
      <c r="A169" s="372">
        <v>158</v>
      </c>
      <c r="B169" s="318" t="s">
        <v>132</v>
      </c>
      <c r="C169" s="374" t="s">
        <v>353</v>
      </c>
      <c r="D169" s="374" t="s">
        <v>210</v>
      </c>
      <c r="E169" s="374">
        <v>10</v>
      </c>
      <c r="F169" s="375" t="s">
        <v>8</v>
      </c>
      <c r="G169" s="264">
        <f>G170</f>
        <v>3151.081</v>
      </c>
      <c r="H169" s="267">
        <f t="shared" si="33"/>
        <v>3151.081</v>
      </c>
      <c r="I169" s="268">
        <f t="shared" si="33"/>
        <v>3151.081</v>
      </c>
    </row>
    <row r="170" spans="1:9" s="200" customFormat="1" ht="12.75">
      <c r="A170" s="372">
        <v>159</v>
      </c>
      <c r="B170" s="318" t="s">
        <v>134</v>
      </c>
      <c r="C170" s="374" t="s">
        <v>353</v>
      </c>
      <c r="D170" s="374" t="s">
        <v>210</v>
      </c>
      <c r="E170" s="374">
        <v>10</v>
      </c>
      <c r="F170" s="375" t="s">
        <v>103</v>
      </c>
      <c r="G170" s="264">
        <v>3151.081</v>
      </c>
      <c r="H170" s="267">
        <v>3151.081</v>
      </c>
      <c r="I170" s="268">
        <v>3151.081</v>
      </c>
    </row>
    <row r="171" spans="1:9" s="200" customFormat="1" ht="153">
      <c r="A171" s="372">
        <v>160</v>
      </c>
      <c r="B171" s="376" t="s">
        <v>532</v>
      </c>
      <c r="C171" s="374" t="s">
        <v>342</v>
      </c>
      <c r="D171" s="374"/>
      <c r="E171" s="375"/>
      <c r="F171" s="375"/>
      <c r="G171" s="264">
        <f>G172+G176+G180</f>
        <v>119967.6</v>
      </c>
      <c r="H171" s="267">
        <f>H172+H176+H180</f>
        <v>119967.6</v>
      </c>
      <c r="I171" s="268">
        <f>I172+I176+I180</f>
        <v>119967.6</v>
      </c>
    </row>
    <row r="172" spans="1:9" s="200" customFormat="1" ht="38.25">
      <c r="A172" s="372">
        <v>161</v>
      </c>
      <c r="B172" s="376" t="s">
        <v>180</v>
      </c>
      <c r="C172" s="374" t="s">
        <v>342</v>
      </c>
      <c r="D172" s="374" t="s">
        <v>170</v>
      </c>
      <c r="E172" s="375"/>
      <c r="F172" s="375"/>
      <c r="G172" s="264">
        <f>G173</f>
        <v>17098.628</v>
      </c>
      <c r="H172" s="267">
        <f aca="true" t="shared" si="34" ref="H172:I174">H173</f>
        <v>17098.628</v>
      </c>
      <c r="I172" s="268">
        <f t="shared" si="34"/>
        <v>17098.628</v>
      </c>
    </row>
    <row r="173" spans="1:9" s="200" customFormat="1" ht="12.75">
      <c r="A173" s="372">
        <v>162</v>
      </c>
      <c r="B173" s="376" t="s">
        <v>195</v>
      </c>
      <c r="C173" s="374" t="s">
        <v>342</v>
      </c>
      <c r="D173" s="374" t="s">
        <v>140</v>
      </c>
      <c r="E173" s="375"/>
      <c r="F173" s="375"/>
      <c r="G173" s="264">
        <f>G174</f>
        <v>17098.628</v>
      </c>
      <c r="H173" s="267">
        <f t="shared" si="34"/>
        <v>17098.628</v>
      </c>
      <c r="I173" s="268">
        <f t="shared" si="34"/>
        <v>17098.628</v>
      </c>
    </row>
    <row r="174" spans="1:9" s="200" customFormat="1" ht="12.75">
      <c r="A174" s="372">
        <v>163</v>
      </c>
      <c r="B174" s="318" t="s">
        <v>51</v>
      </c>
      <c r="C174" s="374" t="s">
        <v>342</v>
      </c>
      <c r="D174" s="374" t="s">
        <v>140</v>
      </c>
      <c r="E174" s="375" t="s">
        <v>107</v>
      </c>
      <c r="F174" s="375" t="s">
        <v>8</v>
      </c>
      <c r="G174" s="264">
        <f>G175</f>
        <v>17098.628</v>
      </c>
      <c r="H174" s="267">
        <f t="shared" si="34"/>
        <v>17098.628</v>
      </c>
      <c r="I174" s="268">
        <f t="shared" si="34"/>
        <v>17098.628</v>
      </c>
    </row>
    <row r="175" spans="1:9" s="200" customFormat="1" ht="12.75">
      <c r="A175" s="372">
        <v>164</v>
      </c>
      <c r="B175" s="373" t="s">
        <v>53</v>
      </c>
      <c r="C175" s="374" t="s">
        <v>342</v>
      </c>
      <c r="D175" s="374" t="s">
        <v>140</v>
      </c>
      <c r="E175" s="375" t="s">
        <v>107</v>
      </c>
      <c r="F175" s="375" t="s">
        <v>11</v>
      </c>
      <c r="G175" s="264">
        <v>17098.628</v>
      </c>
      <c r="H175" s="264">
        <v>17098.628</v>
      </c>
      <c r="I175" s="265">
        <v>17098.628</v>
      </c>
    </row>
    <row r="176" spans="1:9" s="200" customFormat="1" ht="25.5">
      <c r="A176" s="372">
        <v>165</v>
      </c>
      <c r="B176" s="376" t="s">
        <v>510</v>
      </c>
      <c r="C176" s="374" t="s">
        <v>342</v>
      </c>
      <c r="D176" s="374" t="s">
        <v>182</v>
      </c>
      <c r="E176" s="375"/>
      <c r="F176" s="375"/>
      <c r="G176" s="264">
        <f aca="true" t="shared" si="35" ref="G176:I177">G177</f>
        <v>287.832</v>
      </c>
      <c r="H176" s="267">
        <f t="shared" si="35"/>
        <v>287.832</v>
      </c>
      <c r="I176" s="268">
        <f t="shared" si="35"/>
        <v>287.832</v>
      </c>
    </row>
    <row r="177" spans="1:9" s="200" customFormat="1" ht="25.5">
      <c r="A177" s="372">
        <v>166</v>
      </c>
      <c r="B177" s="376" t="s">
        <v>196</v>
      </c>
      <c r="C177" s="374" t="s">
        <v>342</v>
      </c>
      <c r="D177" s="374" t="s">
        <v>183</v>
      </c>
      <c r="E177" s="375"/>
      <c r="F177" s="375"/>
      <c r="G177" s="264">
        <f t="shared" si="35"/>
        <v>287.832</v>
      </c>
      <c r="H177" s="267">
        <f t="shared" si="35"/>
        <v>287.832</v>
      </c>
      <c r="I177" s="268">
        <f t="shared" si="35"/>
        <v>287.832</v>
      </c>
    </row>
    <row r="178" spans="1:9" s="200" customFormat="1" ht="12.75">
      <c r="A178" s="372">
        <v>167</v>
      </c>
      <c r="B178" s="318" t="s">
        <v>51</v>
      </c>
      <c r="C178" s="374" t="s">
        <v>342</v>
      </c>
      <c r="D178" s="374" t="s">
        <v>183</v>
      </c>
      <c r="E178" s="375" t="s">
        <v>107</v>
      </c>
      <c r="F178" s="375" t="s">
        <v>8</v>
      </c>
      <c r="G178" s="264">
        <f>G179</f>
        <v>287.832</v>
      </c>
      <c r="H178" s="267">
        <f>H179</f>
        <v>287.832</v>
      </c>
      <c r="I178" s="268">
        <f>I179</f>
        <v>287.832</v>
      </c>
    </row>
    <row r="179" spans="1:9" s="200" customFormat="1" ht="12.75">
      <c r="A179" s="372">
        <v>168</v>
      </c>
      <c r="B179" s="373" t="s">
        <v>53</v>
      </c>
      <c r="C179" s="374" t="s">
        <v>342</v>
      </c>
      <c r="D179" s="374" t="s">
        <v>183</v>
      </c>
      <c r="E179" s="375" t="s">
        <v>107</v>
      </c>
      <c r="F179" s="375" t="s">
        <v>11</v>
      </c>
      <c r="G179" s="264">
        <v>287.832</v>
      </c>
      <c r="H179" s="264">
        <v>287.832</v>
      </c>
      <c r="I179" s="265">
        <v>287.832</v>
      </c>
    </row>
    <row r="180" spans="1:9" s="200" customFormat="1" ht="25.5">
      <c r="A180" s="372">
        <v>169</v>
      </c>
      <c r="B180" s="318" t="s">
        <v>224</v>
      </c>
      <c r="C180" s="374" t="s">
        <v>342</v>
      </c>
      <c r="D180" s="374" t="s">
        <v>209</v>
      </c>
      <c r="E180" s="375"/>
      <c r="F180" s="375"/>
      <c r="G180" s="264">
        <f>G181</f>
        <v>102581.14</v>
      </c>
      <c r="H180" s="267">
        <f aca="true" t="shared" si="36" ref="H180:I182">H181</f>
        <v>102581.14</v>
      </c>
      <c r="I180" s="268">
        <f t="shared" si="36"/>
        <v>102581.14</v>
      </c>
    </row>
    <row r="181" spans="1:9" s="200" customFormat="1" ht="12.75">
      <c r="A181" s="372">
        <v>170</v>
      </c>
      <c r="B181" s="318" t="s">
        <v>219</v>
      </c>
      <c r="C181" s="374" t="s">
        <v>342</v>
      </c>
      <c r="D181" s="374" t="s">
        <v>210</v>
      </c>
      <c r="E181" s="375"/>
      <c r="F181" s="375"/>
      <c r="G181" s="264">
        <f>G182</f>
        <v>102581.14</v>
      </c>
      <c r="H181" s="267">
        <f t="shared" si="36"/>
        <v>102581.14</v>
      </c>
      <c r="I181" s="268">
        <f t="shared" si="36"/>
        <v>102581.14</v>
      </c>
    </row>
    <row r="182" spans="1:9" s="200" customFormat="1" ht="12.75">
      <c r="A182" s="372">
        <v>171</v>
      </c>
      <c r="B182" s="318" t="s">
        <v>51</v>
      </c>
      <c r="C182" s="374" t="s">
        <v>342</v>
      </c>
      <c r="D182" s="374" t="s">
        <v>210</v>
      </c>
      <c r="E182" s="375" t="s">
        <v>107</v>
      </c>
      <c r="F182" s="375" t="s">
        <v>8</v>
      </c>
      <c r="G182" s="264">
        <f>G183</f>
        <v>102581.14</v>
      </c>
      <c r="H182" s="267">
        <f t="shared" si="36"/>
        <v>102581.14</v>
      </c>
      <c r="I182" s="268">
        <f t="shared" si="36"/>
        <v>102581.14</v>
      </c>
    </row>
    <row r="183" spans="1:9" s="200" customFormat="1" ht="12.75">
      <c r="A183" s="372">
        <v>172</v>
      </c>
      <c r="B183" s="373" t="s">
        <v>53</v>
      </c>
      <c r="C183" s="374" t="s">
        <v>342</v>
      </c>
      <c r="D183" s="374" t="s">
        <v>210</v>
      </c>
      <c r="E183" s="375" t="s">
        <v>107</v>
      </c>
      <c r="F183" s="375" t="s">
        <v>11</v>
      </c>
      <c r="G183" s="264">
        <v>102581.14</v>
      </c>
      <c r="H183" s="264">
        <v>102581.14</v>
      </c>
      <c r="I183" s="265">
        <v>102581.14</v>
      </c>
    </row>
    <row r="184" spans="1:9" s="200" customFormat="1" ht="67.5" customHeight="1">
      <c r="A184" s="372">
        <v>173</v>
      </c>
      <c r="B184" s="376" t="s">
        <v>692</v>
      </c>
      <c r="C184" s="374" t="s">
        <v>458</v>
      </c>
      <c r="D184" s="374"/>
      <c r="E184" s="375"/>
      <c r="F184" s="379"/>
      <c r="G184" s="264">
        <f>G185+G189+G193+G197</f>
        <v>8318.900000000001</v>
      </c>
      <c r="H184" s="267">
        <f>H185+H189+H193+H197</f>
        <v>8318.900000000001</v>
      </c>
      <c r="I184" s="268">
        <f>I185+I189+I193+I197</f>
        <v>8318.900000000001</v>
      </c>
    </row>
    <row r="185" spans="1:9" s="200" customFormat="1" ht="38.25">
      <c r="A185" s="372">
        <v>174</v>
      </c>
      <c r="B185" s="376" t="s">
        <v>180</v>
      </c>
      <c r="C185" s="374" t="s">
        <v>458</v>
      </c>
      <c r="D185" s="374" t="s">
        <v>170</v>
      </c>
      <c r="E185" s="375"/>
      <c r="F185" s="379"/>
      <c r="G185" s="264">
        <f>G186</f>
        <v>163.116</v>
      </c>
      <c r="H185" s="267">
        <f aca="true" t="shared" si="37" ref="H185:I187">H186</f>
        <v>163.116</v>
      </c>
      <c r="I185" s="268">
        <f t="shared" si="37"/>
        <v>163.116</v>
      </c>
    </row>
    <row r="186" spans="1:9" s="200" customFormat="1" ht="12.75">
      <c r="A186" s="372">
        <v>175</v>
      </c>
      <c r="B186" s="376" t="s">
        <v>195</v>
      </c>
      <c r="C186" s="374" t="s">
        <v>458</v>
      </c>
      <c r="D186" s="374" t="s">
        <v>140</v>
      </c>
      <c r="E186" s="375"/>
      <c r="F186" s="379"/>
      <c r="G186" s="264">
        <f>G187</f>
        <v>163.116</v>
      </c>
      <c r="H186" s="267">
        <f t="shared" si="37"/>
        <v>163.116</v>
      </c>
      <c r="I186" s="268">
        <f t="shared" si="37"/>
        <v>163.116</v>
      </c>
    </row>
    <row r="187" spans="1:9" s="200" customFormat="1" ht="12.75">
      <c r="A187" s="372">
        <v>176</v>
      </c>
      <c r="B187" s="318" t="s">
        <v>51</v>
      </c>
      <c r="C187" s="374" t="s">
        <v>458</v>
      </c>
      <c r="D187" s="374" t="s">
        <v>140</v>
      </c>
      <c r="E187" s="375" t="s">
        <v>107</v>
      </c>
      <c r="F187" s="375" t="s">
        <v>8</v>
      </c>
      <c r="G187" s="264">
        <f>G188</f>
        <v>163.116</v>
      </c>
      <c r="H187" s="267">
        <f t="shared" si="37"/>
        <v>163.116</v>
      </c>
      <c r="I187" s="268">
        <f t="shared" si="37"/>
        <v>163.116</v>
      </c>
    </row>
    <row r="188" spans="1:9" s="200" customFormat="1" ht="12.75">
      <c r="A188" s="372">
        <v>177</v>
      </c>
      <c r="B188" s="318" t="s">
        <v>56</v>
      </c>
      <c r="C188" s="374" t="s">
        <v>458</v>
      </c>
      <c r="D188" s="374" t="s">
        <v>140</v>
      </c>
      <c r="E188" s="375" t="s">
        <v>107</v>
      </c>
      <c r="F188" s="375" t="s">
        <v>109</v>
      </c>
      <c r="G188" s="264">
        <v>163.116</v>
      </c>
      <c r="H188" s="264">
        <v>163.116</v>
      </c>
      <c r="I188" s="265">
        <v>163.116</v>
      </c>
    </row>
    <row r="189" spans="1:9" s="200" customFormat="1" ht="25.5">
      <c r="A189" s="372">
        <v>178</v>
      </c>
      <c r="B189" s="376" t="s">
        <v>510</v>
      </c>
      <c r="C189" s="374" t="s">
        <v>458</v>
      </c>
      <c r="D189" s="374" t="s">
        <v>182</v>
      </c>
      <c r="E189" s="375"/>
      <c r="F189" s="379"/>
      <c r="G189" s="264">
        <f>G190</f>
        <v>4758.104</v>
      </c>
      <c r="H189" s="267">
        <f aca="true" t="shared" si="38" ref="H189:I191">H190</f>
        <v>4758.104</v>
      </c>
      <c r="I189" s="268">
        <f t="shared" si="38"/>
        <v>4758.104</v>
      </c>
    </row>
    <row r="190" spans="1:9" s="200" customFormat="1" ht="25.5">
      <c r="A190" s="372">
        <v>179</v>
      </c>
      <c r="B190" s="376" t="s">
        <v>196</v>
      </c>
      <c r="C190" s="374" t="s">
        <v>458</v>
      </c>
      <c r="D190" s="374" t="s">
        <v>183</v>
      </c>
      <c r="E190" s="375"/>
      <c r="F190" s="379"/>
      <c r="G190" s="264">
        <f>G191</f>
        <v>4758.104</v>
      </c>
      <c r="H190" s="267">
        <f t="shared" si="38"/>
        <v>4758.104</v>
      </c>
      <c r="I190" s="268">
        <f t="shared" si="38"/>
        <v>4758.104</v>
      </c>
    </row>
    <row r="191" spans="1:9" s="200" customFormat="1" ht="12.75">
      <c r="A191" s="372">
        <v>180</v>
      </c>
      <c r="B191" s="318" t="s">
        <v>51</v>
      </c>
      <c r="C191" s="374" t="s">
        <v>458</v>
      </c>
      <c r="D191" s="374" t="s">
        <v>183</v>
      </c>
      <c r="E191" s="375" t="s">
        <v>107</v>
      </c>
      <c r="F191" s="375" t="s">
        <v>8</v>
      </c>
      <c r="G191" s="517">
        <f>G192</f>
        <v>4758.104</v>
      </c>
      <c r="H191" s="267">
        <f t="shared" si="38"/>
        <v>4758.104</v>
      </c>
      <c r="I191" s="268">
        <f t="shared" si="38"/>
        <v>4758.104</v>
      </c>
    </row>
    <row r="192" spans="1:9" s="200" customFormat="1" ht="12.75">
      <c r="A192" s="372">
        <v>181</v>
      </c>
      <c r="B192" s="318" t="s">
        <v>56</v>
      </c>
      <c r="C192" s="374" t="s">
        <v>458</v>
      </c>
      <c r="D192" s="374" t="s">
        <v>183</v>
      </c>
      <c r="E192" s="375" t="s">
        <v>107</v>
      </c>
      <c r="F192" s="375" t="s">
        <v>109</v>
      </c>
      <c r="G192" s="264">
        <v>4758.104</v>
      </c>
      <c r="H192" s="264">
        <v>4758.104</v>
      </c>
      <c r="I192" s="265">
        <v>4758.104</v>
      </c>
    </row>
    <row r="193" spans="1:9" s="200" customFormat="1" ht="12.75">
      <c r="A193" s="372">
        <v>182</v>
      </c>
      <c r="B193" s="318" t="s">
        <v>213</v>
      </c>
      <c r="C193" s="374" t="s">
        <v>458</v>
      </c>
      <c r="D193" s="374" t="s">
        <v>203</v>
      </c>
      <c r="E193" s="379"/>
      <c r="F193" s="379"/>
      <c r="G193" s="264">
        <f>G194</f>
        <v>485.881</v>
      </c>
      <c r="H193" s="267">
        <f aca="true" t="shared" si="39" ref="H193:I195">H194</f>
        <v>485.881</v>
      </c>
      <c r="I193" s="268">
        <f t="shared" si="39"/>
        <v>485.881</v>
      </c>
    </row>
    <row r="194" spans="1:9" s="200" customFormat="1" ht="25.5">
      <c r="A194" s="372">
        <v>183</v>
      </c>
      <c r="B194" s="318" t="s">
        <v>221</v>
      </c>
      <c r="C194" s="374" t="s">
        <v>458</v>
      </c>
      <c r="D194" s="374" t="s">
        <v>222</v>
      </c>
      <c r="E194" s="379"/>
      <c r="F194" s="379"/>
      <c r="G194" s="264">
        <f>G195</f>
        <v>485.881</v>
      </c>
      <c r="H194" s="267">
        <f t="shared" si="39"/>
        <v>485.881</v>
      </c>
      <c r="I194" s="268">
        <f t="shared" si="39"/>
        <v>485.881</v>
      </c>
    </row>
    <row r="195" spans="1:9" s="200" customFormat="1" ht="12.75">
      <c r="A195" s="372">
        <v>184</v>
      </c>
      <c r="B195" s="318" t="s">
        <v>51</v>
      </c>
      <c r="C195" s="374" t="s">
        <v>458</v>
      </c>
      <c r="D195" s="374" t="s">
        <v>222</v>
      </c>
      <c r="E195" s="375" t="s">
        <v>107</v>
      </c>
      <c r="F195" s="375" t="s">
        <v>8</v>
      </c>
      <c r="G195" s="264">
        <f>G196</f>
        <v>485.881</v>
      </c>
      <c r="H195" s="267">
        <f t="shared" si="39"/>
        <v>485.881</v>
      </c>
      <c r="I195" s="268">
        <f t="shared" si="39"/>
        <v>485.881</v>
      </c>
    </row>
    <row r="196" spans="1:9" s="200" customFormat="1" ht="12.75">
      <c r="A196" s="372">
        <v>185</v>
      </c>
      <c r="B196" s="318" t="s">
        <v>56</v>
      </c>
      <c r="C196" s="374" t="s">
        <v>458</v>
      </c>
      <c r="D196" s="374" t="s">
        <v>222</v>
      </c>
      <c r="E196" s="375" t="s">
        <v>107</v>
      </c>
      <c r="F196" s="375" t="s">
        <v>109</v>
      </c>
      <c r="G196" s="264">
        <v>485.881</v>
      </c>
      <c r="H196" s="264">
        <v>485.881</v>
      </c>
      <c r="I196" s="265">
        <v>485.881</v>
      </c>
    </row>
    <row r="197" spans="1:9" s="200" customFormat="1" ht="25.5">
      <c r="A197" s="372">
        <v>186</v>
      </c>
      <c r="B197" s="318" t="s">
        <v>224</v>
      </c>
      <c r="C197" s="374" t="s">
        <v>458</v>
      </c>
      <c r="D197" s="374" t="s">
        <v>209</v>
      </c>
      <c r="E197" s="375"/>
      <c r="F197" s="375"/>
      <c r="G197" s="264">
        <f>G199</f>
        <v>2911.799</v>
      </c>
      <c r="H197" s="267">
        <f aca="true" t="shared" si="40" ref="H197:I199">H198</f>
        <v>2911.799</v>
      </c>
      <c r="I197" s="268">
        <f t="shared" si="40"/>
        <v>2911.799</v>
      </c>
    </row>
    <row r="198" spans="1:9" s="200" customFormat="1" ht="12.75">
      <c r="A198" s="372">
        <v>187</v>
      </c>
      <c r="B198" s="318" t="s">
        <v>219</v>
      </c>
      <c r="C198" s="374" t="s">
        <v>458</v>
      </c>
      <c r="D198" s="374" t="s">
        <v>210</v>
      </c>
      <c r="E198" s="375"/>
      <c r="F198" s="375"/>
      <c r="G198" s="264">
        <f>G199</f>
        <v>2911.799</v>
      </c>
      <c r="H198" s="267">
        <f t="shared" si="40"/>
        <v>2911.799</v>
      </c>
      <c r="I198" s="268">
        <f t="shared" si="40"/>
        <v>2911.799</v>
      </c>
    </row>
    <row r="199" spans="1:9" s="200" customFormat="1" ht="12.75">
      <c r="A199" s="372">
        <v>188</v>
      </c>
      <c r="B199" s="318" t="s">
        <v>51</v>
      </c>
      <c r="C199" s="374" t="s">
        <v>458</v>
      </c>
      <c r="D199" s="374" t="s">
        <v>210</v>
      </c>
      <c r="E199" s="375" t="s">
        <v>107</v>
      </c>
      <c r="F199" s="375" t="s">
        <v>8</v>
      </c>
      <c r="G199" s="264">
        <f>G200</f>
        <v>2911.799</v>
      </c>
      <c r="H199" s="267">
        <f t="shared" si="40"/>
        <v>2911.799</v>
      </c>
      <c r="I199" s="268">
        <f t="shared" si="40"/>
        <v>2911.799</v>
      </c>
    </row>
    <row r="200" spans="1:9" s="200" customFormat="1" ht="12.75">
      <c r="A200" s="372">
        <v>189</v>
      </c>
      <c r="B200" s="318" t="s">
        <v>56</v>
      </c>
      <c r="C200" s="374" t="s">
        <v>458</v>
      </c>
      <c r="D200" s="374" t="s">
        <v>210</v>
      </c>
      <c r="E200" s="375" t="s">
        <v>107</v>
      </c>
      <c r="F200" s="375" t="s">
        <v>109</v>
      </c>
      <c r="G200" s="264">
        <v>2911.799</v>
      </c>
      <c r="H200" s="264">
        <v>2911.799</v>
      </c>
      <c r="I200" s="265">
        <v>2911.799</v>
      </c>
    </row>
    <row r="201" spans="1:9" s="200" customFormat="1" ht="89.25">
      <c r="A201" s="372">
        <v>190</v>
      </c>
      <c r="B201" s="376" t="s">
        <v>996</v>
      </c>
      <c r="C201" s="374" t="s">
        <v>997</v>
      </c>
      <c r="D201" s="374"/>
      <c r="E201" s="375"/>
      <c r="F201" s="375"/>
      <c r="G201" s="264">
        <f>G202+G206</f>
        <v>20529.9</v>
      </c>
      <c r="H201" s="264">
        <f>H202+H206</f>
        <v>20529.9</v>
      </c>
      <c r="I201" s="264">
        <f>I202+I206</f>
        <v>20529.9</v>
      </c>
    </row>
    <row r="202" spans="1:9" s="200" customFormat="1" ht="38.25">
      <c r="A202" s="372">
        <v>191</v>
      </c>
      <c r="B202" s="376" t="s">
        <v>180</v>
      </c>
      <c r="C202" s="374" t="s">
        <v>997</v>
      </c>
      <c r="D202" s="374" t="s">
        <v>170</v>
      </c>
      <c r="E202" s="375"/>
      <c r="F202" s="375"/>
      <c r="G202" s="264">
        <f aca="true" t="shared" si="41" ref="G202:I203">G203</f>
        <v>7312.002</v>
      </c>
      <c r="H202" s="267">
        <f t="shared" si="41"/>
        <v>7312.002</v>
      </c>
      <c r="I202" s="268">
        <f t="shared" si="41"/>
        <v>7312.002</v>
      </c>
    </row>
    <row r="203" spans="1:9" s="200" customFormat="1" ht="12.75">
      <c r="A203" s="372">
        <v>192</v>
      </c>
      <c r="B203" s="376" t="s">
        <v>195</v>
      </c>
      <c r="C203" s="374" t="s">
        <v>997</v>
      </c>
      <c r="D203" s="374" t="s">
        <v>140</v>
      </c>
      <c r="E203" s="375"/>
      <c r="F203" s="375"/>
      <c r="G203" s="264">
        <f t="shared" si="41"/>
        <v>7312.002</v>
      </c>
      <c r="H203" s="264">
        <f t="shared" si="41"/>
        <v>7312.002</v>
      </c>
      <c r="I203" s="264">
        <f t="shared" si="41"/>
        <v>7312.002</v>
      </c>
    </row>
    <row r="204" spans="1:9" s="200" customFormat="1" ht="12.75">
      <c r="A204" s="372">
        <v>193</v>
      </c>
      <c r="B204" s="318" t="s">
        <v>51</v>
      </c>
      <c r="C204" s="374" t="s">
        <v>997</v>
      </c>
      <c r="D204" s="374" t="s">
        <v>140</v>
      </c>
      <c r="E204" s="375" t="s">
        <v>107</v>
      </c>
      <c r="F204" s="375" t="s">
        <v>8</v>
      </c>
      <c r="G204" s="264">
        <f>G205</f>
        <v>7312.002</v>
      </c>
      <c r="H204" s="267">
        <f>H205</f>
        <v>7312.002</v>
      </c>
      <c r="I204" s="267">
        <f>I205</f>
        <v>7312.002</v>
      </c>
    </row>
    <row r="205" spans="1:9" s="200" customFormat="1" ht="12.75">
      <c r="A205" s="372">
        <v>194</v>
      </c>
      <c r="B205" s="318" t="s">
        <v>55</v>
      </c>
      <c r="C205" s="374" t="s">
        <v>997</v>
      </c>
      <c r="D205" s="374" t="s">
        <v>140</v>
      </c>
      <c r="E205" s="375" t="s">
        <v>107</v>
      </c>
      <c r="F205" s="375" t="s">
        <v>144</v>
      </c>
      <c r="G205" s="264">
        <v>7312.002</v>
      </c>
      <c r="H205" s="264">
        <v>7312.002</v>
      </c>
      <c r="I205" s="265">
        <v>7312.002</v>
      </c>
    </row>
    <row r="206" spans="1:9" s="200" customFormat="1" ht="25.5">
      <c r="A206" s="372">
        <v>195</v>
      </c>
      <c r="B206" s="318" t="s">
        <v>224</v>
      </c>
      <c r="C206" s="374" t="s">
        <v>997</v>
      </c>
      <c r="D206" s="374" t="s">
        <v>209</v>
      </c>
      <c r="E206" s="375"/>
      <c r="F206" s="375"/>
      <c r="G206" s="264">
        <f aca="true" t="shared" si="42" ref="G206:I208">G207</f>
        <v>13217.898</v>
      </c>
      <c r="H206" s="267">
        <f t="shared" si="42"/>
        <v>13217.898</v>
      </c>
      <c r="I206" s="268">
        <f t="shared" si="42"/>
        <v>13217.898</v>
      </c>
    </row>
    <row r="207" spans="1:9" s="200" customFormat="1" ht="12.75">
      <c r="A207" s="372">
        <v>196</v>
      </c>
      <c r="B207" s="318" t="s">
        <v>219</v>
      </c>
      <c r="C207" s="374" t="s">
        <v>997</v>
      </c>
      <c r="D207" s="374" t="s">
        <v>210</v>
      </c>
      <c r="E207" s="375"/>
      <c r="F207" s="375"/>
      <c r="G207" s="264">
        <f t="shared" si="42"/>
        <v>13217.898</v>
      </c>
      <c r="H207" s="267">
        <f t="shared" si="42"/>
        <v>13217.898</v>
      </c>
      <c r="I207" s="268">
        <f t="shared" si="42"/>
        <v>13217.898</v>
      </c>
    </row>
    <row r="208" spans="1:9" s="200" customFormat="1" ht="12.75">
      <c r="A208" s="372">
        <v>197</v>
      </c>
      <c r="B208" s="318" t="s">
        <v>51</v>
      </c>
      <c r="C208" s="374" t="s">
        <v>997</v>
      </c>
      <c r="D208" s="374" t="s">
        <v>210</v>
      </c>
      <c r="E208" s="375" t="s">
        <v>107</v>
      </c>
      <c r="F208" s="375" t="s">
        <v>8</v>
      </c>
      <c r="G208" s="264">
        <f>G209</f>
        <v>13217.898</v>
      </c>
      <c r="H208" s="264">
        <f t="shared" si="42"/>
        <v>13217.898</v>
      </c>
      <c r="I208" s="264">
        <f t="shared" si="42"/>
        <v>13217.898</v>
      </c>
    </row>
    <row r="209" spans="1:9" s="200" customFormat="1" ht="12.75">
      <c r="A209" s="372">
        <v>198</v>
      </c>
      <c r="B209" s="318" t="s">
        <v>55</v>
      </c>
      <c r="C209" s="374" t="s">
        <v>997</v>
      </c>
      <c r="D209" s="374" t="s">
        <v>210</v>
      </c>
      <c r="E209" s="375" t="s">
        <v>107</v>
      </c>
      <c r="F209" s="375" t="s">
        <v>144</v>
      </c>
      <c r="G209" s="264">
        <v>13217.898</v>
      </c>
      <c r="H209" s="264">
        <v>13217.898</v>
      </c>
      <c r="I209" s="265">
        <v>13217.898</v>
      </c>
    </row>
    <row r="210" spans="1:9" s="200" customFormat="1" ht="63.75">
      <c r="A210" s="372">
        <v>199</v>
      </c>
      <c r="B210" s="376" t="s">
        <v>1000</v>
      </c>
      <c r="C210" s="374" t="s">
        <v>1001</v>
      </c>
      <c r="D210" s="374"/>
      <c r="E210" s="374"/>
      <c r="F210" s="375"/>
      <c r="G210" s="264">
        <f>G215+G219+G223+G211</f>
        <v>5433.1</v>
      </c>
      <c r="H210" s="267">
        <f>H215+H219+H223+H211</f>
        <v>5433.1</v>
      </c>
      <c r="I210" s="268">
        <f>I215+I219+I223+I211</f>
        <v>5433.1</v>
      </c>
    </row>
    <row r="211" spans="1:9" s="200" customFormat="1" ht="38.25">
      <c r="A211" s="372">
        <v>200</v>
      </c>
      <c r="B211" s="376" t="s">
        <v>180</v>
      </c>
      <c r="C211" s="374" t="s">
        <v>1001</v>
      </c>
      <c r="D211" s="374" t="s">
        <v>170</v>
      </c>
      <c r="E211" s="374"/>
      <c r="F211" s="375"/>
      <c r="G211" s="264">
        <f>G212</f>
        <v>86.107</v>
      </c>
      <c r="H211" s="267">
        <f aca="true" t="shared" si="43" ref="H211:I213">H212</f>
        <v>86.107</v>
      </c>
      <c r="I211" s="268">
        <f t="shared" si="43"/>
        <v>86.107</v>
      </c>
    </row>
    <row r="212" spans="1:9" s="200" customFormat="1" ht="12.75">
      <c r="A212" s="372">
        <v>201</v>
      </c>
      <c r="B212" s="376" t="s">
        <v>195</v>
      </c>
      <c r="C212" s="374" t="s">
        <v>1001</v>
      </c>
      <c r="D212" s="374" t="s">
        <v>140</v>
      </c>
      <c r="E212" s="374"/>
      <c r="F212" s="375"/>
      <c r="G212" s="264">
        <f>G213</f>
        <v>86.107</v>
      </c>
      <c r="H212" s="267">
        <f t="shared" si="43"/>
        <v>86.107</v>
      </c>
      <c r="I212" s="268">
        <f t="shared" si="43"/>
        <v>86.107</v>
      </c>
    </row>
    <row r="213" spans="1:9" s="200" customFormat="1" ht="12.75">
      <c r="A213" s="372">
        <v>202</v>
      </c>
      <c r="B213" s="318" t="s">
        <v>132</v>
      </c>
      <c r="C213" s="374" t="s">
        <v>1001</v>
      </c>
      <c r="D213" s="374" t="s">
        <v>140</v>
      </c>
      <c r="E213" s="374">
        <v>10</v>
      </c>
      <c r="F213" s="375" t="s">
        <v>8</v>
      </c>
      <c r="G213" s="264">
        <f>G214</f>
        <v>86.107</v>
      </c>
      <c r="H213" s="267">
        <f t="shared" si="43"/>
        <v>86.107</v>
      </c>
      <c r="I213" s="268">
        <f t="shared" si="43"/>
        <v>86.107</v>
      </c>
    </row>
    <row r="214" spans="1:9" s="200" customFormat="1" ht="12.75">
      <c r="A214" s="372">
        <v>203</v>
      </c>
      <c r="B214" s="318" t="s">
        <v>134</v>
      </c>
      <c r="C214" s="374" t="s">
        <v>1001</v>
      </c>
      <c r="D214" s="374" t="s">
        <v>140</v>
      </c>
      <c r="E214" s="374">
        <v>10</v>
      </c>
      <c r="F214" s="375" t="s">
        <v>103</v>
      </c>
      <c r="G214" s="264">
        <v>86.107</v>
      </c>
      <c r="H214" s="267">
        <v>86.107</v>
      </c>
      <c r="I214" s="268">
        <v>86.107</v>
      </c>
    </row>
    <row r="215" spans="1:9" s="200" customFormat="1" ht="25.5">
      <c r="A215" s="372">
        <v>204</v>
      </c>
      <c r="B215" s="376" t="s">
        <v>510</v>
      </c>
      <c r="C215" s="374" t="s">
        <v>1001</v>
      </c>
      <c r="D215" s="374" t="s">
        <v>182</v>
      </c>
      <c r="E215" s="374"/>
      <c r="F215" s="375"/>
      <c r="G215" s="264">
        <f>G216</f>
        <v>662.374</v>
      </c>
      <c r="H215" s="267">
        <f aca="true" t="shared" si="44" ref="H215:I217">H216</f>
        <v>662.374</v>
      </c>
      <c r="I215" s="268">
        <f t="shared" si="44"/>
        <v>662.374</v>
      </c>
    </row>
    <row r="216" spans="1:9" s="200" customFormat="1" ht="25.5">
      <c r="A216" s="372">
        <v>205</v>
      </c>
      <c r="B216" s="376" t="s">
        <v>196</v>
      </c>
      <c r="C216" s="374" t="s">
        <v>1001</v>
      </c>
      <c r="D216" s="374" t="s">
        <v>183</v>
      </c>
      <c r="E216" s="374"/>
      <c r="F216" s="375"/>
      <c r="G216" s="264">
        <f>G217</f>
        <v>662.374</v>
      </c>
      <c r="H216" s="267">
        <f t="shared" si="44"/>
        <v>662.374</v>
      </c>
      <c r="I216" s="268">
        <f t="shared" si="44"/>
        <v>662.374</v>
      </c>
    </row>
    <row r="217" spans="1:9" s="200" customFormat="1" ht="12.75">
      <c r="A217" s="372">
        <v>206</v>
      </c>
      <c r="B217" s="318" t="s">
        <v>132</v>
      </c>
      <c r="C217" s="374" t="s">
        <v>1001</v>
      </c>
      <c r="D217" s="374" t="s">
        <v>183</v>
      </c>
      <c r="E217" s="374">
        <v>10</v>
      </c>
      <c r="F217" s="375" t="s">
        <v>8</v>
      </c>
      <c r="G217" s="264">
        <f>G218</f>
        <v>662.374</v>
      </c>
      <c r="H217" s="267">
        <f t="shared" si="44"/>
        <v>662.374</v>
      </c>
      <c r="I217" s="268">
        <f t="shared" si="44"/>
        <v>662.374</v>
      </c>
    </row>
    <row r="218" spans="1:9" s="200" customFormat="1" ht="12.75">
      <c r="A218" s="372">
        <v>207</v>
      </c>
      <c r="B218" s="318" t="s">
        <v>134</v>
      </c>
      <c r="C218" s="374" t="s">
        <v>1001</v>
      </c>
      <c r="D218" s="374" t="s">
        <v>183</v>
      </c>
      <c r="E218" s="374">
        <v>10</v>
      </c>
      <c r="F218" s="375" t="s">
        <v>103</v>
      </c>
      <c r="G218" s="264">
        <v>662.374</v>
      </c>
      <c r="H218" s="267">
        <v>662.374</v>
      </c>
      <c r="I218" s="268">
        <v>662.374</v>
      </c>
    </row>
    <row r="219" spans="1:9" s="200" customFormat="1" ht="12.75">
      <c r="A219" s="372">
        <v>208</v>
      </c>
      <c r="B219" s="318" t="s">
        <v>213</v>
      </c>
      <c r="C219" s="374" t="s">
        <v>1001</v>
      </c>
      <c r="D219" s="374" t="s">
        <v>203</v>
      </c>
      <c r="E219" s="379"/>
      <c r="F219" s="379"/>
      <c r="G219" s="264">
        <f aca="true" t="shared" si="45" ref="G219:I220">G220</f>
        <v>222.8</v>
      </c>
      <c r="H219" s="267">
        <f t="shared" si="45"/>
        <v>222.8</v>
      </c>
      <c r="I219" s="268">
        <f t="shared" si="45"/>
        <v>222.8</v>
      </c>
    </row>
    <row r="220" spans="1:9" s="200" customFormat="1" ht="25.5">
      <c r="A220" s="372">
        <v>209</v>
      </c>
      <c r="B220" s="318" t="s">
        <v>221</v>
      </c>
      <c r="C220" s="374" t="s">
        <v>1001</v>
      </c>
      <c r="D220" s="374" t="s">
        <v>222</v>
      </c>
      <c r="E220" s="379"/>
      <c r="F220" s="379"/>
      <c r="G220" s="264">
        <f t="shared" si="45"/>
        <v>222.8</v>
      </c>
      <c r="H220" s="267">
        <f t="shared" si="45"/>
        <v>222.8</v>
      </c>
      <c r="I220" s="268">
        <f t="shared" si="45"/>
        <v>222.8</v>
      </c>
    </row>
    <row r="221" spans="1:9" s="200" customFormat="1" ht="12.75">
      <c r="A221" s="372">
        <v>210</v>
      </c>
      <c r="B221" s="318" t="s">
        <v>132</v>
      </c>
      <c r="C221" s="374" t="s">
        <v>1001</v>
      </c>
      <c r="D221" s="374" t="s">
        <v>222</v>
      </c>
      <c r="E221" s="374">
        <v>10</v>
      </c>
      <c r="F221" s="375" t="s">
        <v>8</v>
      </c>
      <c r="G221" s="264">
        <f>G222</f>
        <v>222.8</v>
      </c>
      <c r="H221" s="267">
        <f>H222</f>
        <v>222.8</v>
      </c>
      <c r="I221" s="268">
        <f>I222</f>
        <v>222.8</v>
      </c>
    </row>
    <row r="222" spans="1:9" s="200" customFormat="1" ht="12.75">
      <c r="A222" s="372">
        <v>211</v>
      </c>
      <c r="B222" s="318" t="s">
        <v>134</v>
      </c>
      <c r="C222" s="374" t="s">
        <v>1001</v>
      </c>
      <c r="D222" s="374" t="s">
        <v>222</v>
      </c>
      <c r="E222" s="374">
        <v>10</v>
      </c>
      <c r="F222" s="375" t="s">
        <v>103</v>
      </c>
      <c r="G222" s="264">
        <v>222.8</v>
      </c>
      <c r="H222" s="267">
        <v>222.8</v>
      </c>
      <c r="I222" s="268">
        <v>222.8</v>
      </c>
    </row>
    <row r="223" spans="1:9" s="200" customFormat="1" ht="25.5">
      <c r="A223" s="372">
        <v>212</v>
      </c>
      <c r="B223" s="318" t="s">
        <v>224</v>
      </c>
      <c r="C223" s="374" t="s">
        <v>1001</v>
      </c>
      <c r="D223" s="374" t="s">
        <v>209</v>
      </c>
      <c r="E223" s="375"/>
      <c r="F223" s="375"/>
      <c r="G223" s="264">
        <f>G224</f>
        <v>4461.819</v>
      </c>
      <c r="H223" s="267">
        <f aca="true" t="shared" si="46" ref="H223:I225">H224</f>
        <v>4461.819</v>
      </c>
      <c r="I223" s="268">
        <f t="shared" si="46"/>
        <v>4461.819</v>
      </c>
    </row>
    <row r="224" spans="1:9" s="200" customFormat="1" ht="12.75">
      <c r="A224" s="372">
        <v>213</v>
      </c>
      <c r="B224" s="318" t="s">
        <v>219</v>
      </c>
      <c r="C224" s="374" t="s">
        <v>1001</v>
      </c>
      <c r="D224" s="374" t="s">
        <v>210</v>
      </c>
      <c r="E224" s="375"/>
      <c r="F224" s="375"/>
      <c r="G224" s="264">
        <f>G225</f>
        <v>4461.819</v>
      </c>
      <c r="H224" s="267">
        <f t="shared" si="46"/>
        <v>4461.819</v>
      </c>
      <c r="I224" s="268">
        <f t="shared" si="46"/>
        <v>4461.819</v>
      </c>
    </row>
    <row r="225" spans="1:9" s="200" customFormat="1" ht="12.75">
      <c r="A225" s="372">
        <v>214</v>
      </c>
      <c r="B225" s="318" t="s">
        <v>132</v>
      </c>
      <c r="C225" s="374" t="s">
        <v>1001</v>
      </c>
      <c r="D225" s="374" t="s">
        <v>210</v>
      </c>
      <c r="E225" s="374">
        <v>10</v>
      </c>
      <c r="F225" s="375" t="s">
        <v>8</v>
      </c>
      <c r="G225" s="264">
        <f>G226</f>
        <v>4461.819</v>
      </c>
      <c r="H225" s="267">
        <f t="shared" si="46"/>
        <v>4461.819</v>
      </c>
      <c r="I225" s="268">
        <f t="shared" si="46"/>
        <v>4461.819</v>
      </c>
    </row>
    <row r="226" spans="1:9" s="200" customFormat="1" ht="12.75">
      <c r="A226" s="372">
        <v>215</v>
      </c>
      <c r="B226" s="318" t="s">
        <v>134</v>
      </c>
      <c r="C226" s="374" t="s">
        <v>1001</v>
      </c>
      <c r="D226" s="374" t="s">
        <v>210</v>
      </c>
      <c r="E226" s="374">
        <v>10</v>
      </c>
      <c r="F226" s="375" t="s">
        <v>103</v>
      </c>
      <c r="G226" s="264">
        <v>4461.819</v>
      </c>
      <c r="H226" s="267">
        <v>4461.819</v>
      </c>
      <c r="I226" s="268">
        <v>4461.819</v>
      </c>
    </row>
    <row r="227" spans="1:9" s="200" customFormat="1" ht="51">
      <c r="A227" s="372">
        <v>216</v>
      </c>
      <c r="B227" s="376" t="s">
        <v>773</v>
      </c>
      <c r="C227" s="374" t="s">
        <v>554</v>
      </c>
      <c r="D227" s="374"/>
      <c r="E227" s="375"/>
      <c r="F227" s="379"/>
      <c r="G227" s="264">
        <f>G228</f>
        <v>2010.25</v>
      </c>
      <c r="H227" s="264">
        <f>H228</f>
        <v>1644.75</v>
      </c>
      <c r="I227" s="265">
        <f>I228</f>
        <v>1644.75</v>
      </c>
    </row>
    <row r="228" spans="1:9" s="200" customFormat="1" ht="25.5">
      <c r="A228" s="372">
        <v>217</v>
      </c>
      <c r="B228" s="318" t="s">
        <v>224</v>
      </c>
      <c r="C228" s="374" t="s">
        <v>554</v>
      </c>
      <c r="D228" s="374" t="s">
        <v>209</v>
      </c>
      <c r="E228" s="375"/>
      <c r="F228" s="379"/>
      <c r="G228" s="264">
        <f>G229</f>
        <v>2010.25</v>
      </c>
      <c r="H228" s="267">
        <f aca="true" t="shared" si="47" ref="H228:I230">H229</f>
        <v>1644.75</v>
      </c>
      <c r="I228" s="268">
        <f t="shared" si="47"/>
        <v>1644.75</v>
      </c>
    </row>
    <row r="229" spans="1:9" s="200" customFormat="1" ht="12.75">
      <c r="A229" s="372">
        <v>218</v>
      </c>
      <c r="B229" s="318" t="s">
        <v>219</v>
      </c>
      <c r="C229" s="374" t="s">
        <v>554</v>
      </c>
      <c r="D229" s="374" t="s">
        <v>210</v>
      </c>
      <c r="E229" s="375"/>
      <c r="F229" s="379"/>
      <c r="G229" s="264">
        <f>G230</f>
        <v>2010.25</v>
      </c>
      <c r="H229" s="267">
        <f t="shared" si="47"/>
        <v>1644.75</v>
      </c>
      <c r="I229" s="268">
        <f t="shared" si="47"/>
        <v>1644.75</v>
      </c>
    </row>
    <row r="230" spans="1:9" s="200" customFormat="1" ht="103.5" customHeight="1">
      <c r="A230" s="372">
        <v>219</v>
      </c>
      <c r="B230" s="318" t="s">
        <v>51</v>
      </c>
      <c r="C230" s="374" t="s">
        <v>554</v>
      </c>
      <c r="D230" s="374" t="s">
        <v>210</v>
      </c>
      <c r="E230" s="375" t="s">
        <v>107</v>
      </c>
      <c r="F230" s="375" t="s">
        <v>8</v>
      </c>
      <c r="G230" s="517">
        <f>G231</f>
        <v>2010.25</v>
      </c>
      <c r="H230" s="267">
        <f t="shared" si="47"/>
        <v>1644.75</v>
      </c>
      <c r="I230" s="268">
        <f t="shared" si="47"/>
        <v>1644.75</v>
      </c>
    </row>
    <row r="231" spans="1:9" s="200" customFormat="1" ht="12.75">
      <c r="A231" s="372">
        <v>220</v>
      </c>
      <c r="B231" s="318" t="s">
        <v>55</v>
      </c>
      <c r="C231" s="374" t="s">
        <v>554</v>
      </c>
      <c r="D231" s="374" t="s">
        <v>210</v>
      </c>
      <c r="E231" s="375" t="s">
        <v>107</v>
      </c>
      <c r="F231" s="375" t="s">
        <v>144</v>
      </c>
      <c r="G231" s="264">
        <v>2010.25</v>
      </c>
      <c r="H231" s="264">
        <v>1644.75</v>
      </c>
      <c r="I231" s="265">
        <v>1644.75</v>
      </c>
    </row>
    <row r="232" spans="1:9" s="200" customFormat="1" ht="76.5">
      <c r="A232" s="372">
        <v>221</v>
      </c>
      <c r="B232" s="376" t="s">
        <v>998</v>
      </c>
      <c r="C232" s="374" t="s">
        <v>999</v>
      </c>
      <c r="D232" s="374"/>
      <c r="E232" s="375"/>
      <c r="F232" s="375"/>
      <c r="G232" s="264">
        <f>G233+G237</f>
        <v>2504.05</v>
      </c>
      <c r="H232" s="264">
        <f>H233+H237</f>
        <v>2504.05</v>
      </c>
      <c r="I232" s="264">
        <f>I233+I237</f>
        <v>0</v>
      </c>
    </row>
    <row r="233" spans="1:9" s="200" customFormat="1" ht="38.25">
      <c r="A233" s="372">
        <v>222</v>
      </c>
      <c r="B233" s="376" t="s">
        <v>180</v>
      </c>
      <c r="C233" s="374" t="s">
        <v>999</v>
      </c>
      <c r="D233" s="374" t="s">
        <v>170</v>
      </c>
      <c r="E233" s="375"/>
      <c r="F233" s="375"/>
      <c r="G233" s="264">
        <f aca="true" t="shared" si="48" ref="G233:I234">G234</f>
        <v>1001.62</v>
      </c>
      <c r="H233" s="264">
        <f t="shared" si="48"/>
        <v>1001.62</v>
      </c>
      <c r="I233" s="264">
        <f t="shared" si="48"/>
        <v>0</v>
      </c>
    </row>
    <row r="234" spans="1:9" s="200" customFormat="1" ht="12.75">
      <c r="A234" s="372">
        <v>223</v>
      </c>
      <c r="B234" s="376" t="s">
        <v>195</v>
      </c>
      <c r="C234" s="374" t="s">
        <v>999</v>
      </c>
      <c r="D234" s="374" t="s">
        <v>140</v>
      </c>
      <c r="E234" s="375"/>
      <c r="F234" s="375"/>
      <c r="G234" s="264">
        <f t="shared" si="48"/>
        <v>1001.62</v>
      </c>
      <c r="H234" s="267">
        <f>H235</f>
        <v>1001.62</v>
      </c>
      <c r="I234" s="267">
        <f>I235</f>
        <v>0</v>
      </c>
    </row>
    <row r="235" spans="1:9" s="200" customFormat="1" ht="12.75">
      <c r="A235" s="372">
        <v>224</v>
      </c>
      <c r="B235" s="318" t="s">
        <v>51</v>
      </c>
      <c r="C235" s="374" t="s">
        <v>999</v>
      </c>
      <c r="D235" s="374" t="s">
        <v>140</v>
      </c>
      <c r="E235" s="375" t="s">
        <v>107</v>
      </c>
      <c r="F235" s="375" t="s">
        <v>8</v>
      </c>
      <c r="G235" s="264">
        <f>G236</f>
        <v>1001.62</v>
      </c>
      <c r="H235" s="267">
        <f>H236</f>
        <v>1001.62</v>
      </c>
      <c r="I235" s="267">
        <f>I236</f>
        <v>0</v>
      </c>
    </row>
    <row r="236" spans="1:9" s="200" customFormat="1" ht="12.75">
      <c r="A236" s="372">
        <v>225</v>
      </c>
      <c r="B236" s="318" t="s">
        <v>55</v>
      </c>
      <c r="C236" s="374" t="s">
        <v>999</v>
      </c>
      <c r="D236" s="374" t="s">
        <v>140</v>
      </c>
      <c r="E236" s="375" t="s">
        <v>107</v>
      </c>
      <c r="F236" s="375" t="s">
        <v>144</v>
      </c>
      <c r="G236" s="264">
        <v>1001.62</v>
      </c>
      <c r="H236" s="264">
        <v>1001.62</v>
      </c>
      <c r="I236" s="265">
        <v>0</v>
      </c>
    </row>
    <row r="237" spans="1:9" s="200" customFormat="1" ht="25.5">
      <c r="A237" s="372">
        <v>226</v>
      </c>
      <c r="B237" s="318" t="s">
        <v>224</v>
      </c>
      <c r="C237" s="374" t="s">
        <v>999</v>
      </c>
      <c r="D237" s="374" t="s">
        <v>209</v>
      </c>
      <c r="E237" s="375"/>
      <c r="F237" s="375"/>
      <c r="G237" s="264">
        <f aca="true" t="shared" si="49" ref="G237:I239">G238</f>
        <v>1502.43</v>
      </c>
      <c r="H237" s="267">
        <f t="shared" si="49"/>
        <v>1502.43</v>
      </c>
      <c r="I237" s="268">
        <f t="shared" si="49"/>
        <v>0</v>
      </c>
    </row>
    <row r="238" spans="1:9" s="200" customFormat="1" ht="12.75">
      <c r="A238" s="372">
        <v>227</v>
      </c>
      <c r="B238" s="318" t="s">
        <v>219</v>
      </c>
      <c r="C238" s="374" t="s">
        <v>999</v>
      </c>
      <c r="D238" s="374" t="s">
        <v>210</v>
      </c>
      <c r="E238" s="375"/>
      <c r="F238" s="375"/>
      <c r="G238" s="264">
        <f t="shared" si="49"/>
        <v>1502.43</v>
      </c>
      <c r="H238" s="267">
        <f t="shared" si="49"/>
        <v>1502.43</v>
      </c>
      <c r="I238" s="268">
        <f t="shared" si="49"/>
        <v>0</v>
      </c>
    </row>
    <row r="239" spans="1:9" s="200" customFormat="1" ht="12.75">
      <c r="A239" s="372">
        <v>228</v>
      </c>
      <c r="B239" s="318" t="s">
        <v>51</v>
      </c>
      <c r="C239" s="374" t="s">
        <v>999</v>
      </c>
      <c r="D239" s="374" t="s">
        <v>210</v>
      </c>
      <c r="E239" s="375" t="s">
        <v>107</v>
      </c>
      <c r="F239" s="375" t="s">
        <v>8</v>
      </c>
      <c r="G239" s="264">
        <f>G240</f>
        <v>1502.43</v>
      </c>
      <c r="H239" s="264">
        <f t="shared" si="49"/>
        <v>1502.43</v>
      </c>
      <c r="I239" s="264">
        <f t="shared" si="49"/>
        <v>0</v>
      </c>
    </row>
    <row r="240" spans="1:9" s="200" customFormat="1" ht="12.75">
      <c r="A240" s="372">
        <v>229</v>
      </c>
      <c r="B240" s="318" t="s">
        <v>55</v>
      </c>
      <c r="C240" s="374" t="s">
        <v>999</v>
      </c>
      <c r="D240" s="374" t="s">
        <v>210</v>
      </c>
      <c r="E240" s="375" t="s">
        <v>107</v>
      </c>
      <c r="F240" s="375" t="s">
        <v>144</v>
      </c>
      <c r="G240" s="264">
        <v>1502.43</v>
      </c>
      <c r="H240" s="264">
        <v>1502.43</v>
      </c>
      <c r="I240" s="265">
        <v>0</v>
      </c>
    </row>
    <row r="241" spans="1:9" s="200" customFormat="1" ht="51">
      <c r="A241" s="372">
        <v>230</v>
      </c>
      <c r="B241" s="314" t="s">
        <v>845</v>
      </c>
      <c r="C241" s="330" t="s">
        <v>847</v>
      </c>
      <c r="D241" s="330"/>
      <c r="E241" s="316"/>
      <c r="F241" s="269"/>
      <c r="G241" s="241">
        <f aca="true" t="shared" si="50" ref="G241:I244">G242</f>
        <v>4489.899</v>
      </c>
      <c r="H241" s="264">
        <f t="shared" si="50"/>
        <v>65</v>
      </c>
      <c r="I241" s="265">
        <f t="shared" si="50"/>
        <v>65</v>
      </c>
    </row>
    <row r="242" spans="1:9" s="200" customFormat="1" ht="25.5">
      <c r="A242" s="372">
        <v>231</v>
      </c>
      <c r="B242" s="314" t="s">
        <v>224</v>
      </c>
      <c r="C242" s="330" t="s">
        <v>847</v>
      </c>
      <c r="D242" s="330" t="s">
        <v>209</v>
      </c>
      <c r="E242" s="316"/>
      <c r="F242" s="269"/>
      <c r="G242" s="241">
        <f t="shared" si="50"/>
        <v>4489.899</v>
      </c>
      <c r="H242" s="264">
        <f t="shared" si="50"/>
        <v>65</v>
      </c>
      <c r="I242" s="265">
        <f t="shared" si="50"/>
        <v>65</v>
      </c>
    </row>
    <row r="243" spans="1:9" s="200" customFormat="1" ht="12.75">
      <c r="A243" s="372">
        <v>232</v>
      </c>
      <c r="B243" s="314" t="s">
        <v>219</v>
      </c>
      <c r="C243" s="330" t="s">
        <v>847</v>
      </c>
      <c r="D243" s="330" t="s">
        <v>210</v>
      </c>
      <c r="E243" s="316"/>
      <c r="F243" s="269"/>
      <c r="G243" s="241">
        <f t="shared" si="50"/>
        <v>4489.899</v>
      </c>
      <c r="H243" s="264">
        <f t="shared" si="50"/>
        <v>65</v>
      </c>
      <c r="I243" s="265">
        <f t="shared" si="50"/>
        <v>65</v>
      </c>
    </row>
    <row r="244" spans="1:9" s="200" customFormat="1" ht="12.75">
      <c r="A244" s="372">
        <v>233</v>
      </c>
      <c r="B244" s="318" t="s">
        <v>51</v>
      </c>
      <c r="C244" s="330" t="s">
        <v>847</v>
      </c>
      <c r="D244" s="330" t="s">
        <v>210</v>
      </c>
      <c r="E244" s="375" t="s">
        <v>107</v>
      </c>
      <c r="F244" s="375" t="s">
        <v>8</v>
      </c>
      <c r="G244" s="241">
        <f t="shared" si="50"/>
        <v>4489.899</v>
      </c>
      <c r="H244" s="264">
        <f t="shared" si="50"/>
        <v>65</v>
      </c>
      <c r="I244" s="265">
        <f t="shared" si="50"/>
        <v>65</v>
      </c>
    </row>
    <row r="245" spans="1:9" s="200" customFormat="1" ht="12.75">
      <c r="A245" s="372">
        <v>234</v>
      </c>
      <c r="B245" s="318" t="s">
        <v>405</v>
      </c>
      <c r="C245" s="330" t="s">
        <v>847</v>
      </c>
      <c r="D245" s="330" t="s">
        <v>210</v>
      </c>
      <c r="E245" s="375" t="s">
        <v>107</v>
      </c>
      <c r="F245" s="375" t="s">
        <v>103</v>
      </c>
      <c r="G245" s="241">
        <v>4489.899</v>
      </c>
      <c r="H245" s="264">
        <v>65</v>
      </c>
      <c r="I245" s="265">
        <v>65</v>
      </c>
    </row>
    <row r="246" spans="1:9" s="200" customFormat="1" ht="63.75">
      <c r="A246" s="372">
        <v>235</v>
      </c>
      <c r="B246" s="314" t="s">
        <v>910</v>
      </c>
      <c r="C246" s="330" t="s">
        <v>911</v>
      </c>
      <c r="D246" s="330"/>
      <c r="E246" s="316"/>
      <c r="F246" s="269"/>
      <c r="G246" s="241">
        <f aca="true" t="shared" si="51" ref="G246:I249">G247</f>
        <v>1856.8</v>
      </c>
      <c r="H246" s="264">
        <f t="shared" si="51"/>
        <v>1856.8</v>
      </c>
      <c r="I246" s="265">
        <f t="shared" si="51"/>
        <v>1856.8</v>
      </c>
    </row>
    <row r="247" spans="1:9" s="200" customFormat="1" ht="25.5">
      <c r="A247" s="372">
        <v>236</v>
      </c>
      <c r="B247" s="314" t="s">
        <v>224</v>
      </c>
      <c r="C247" s="330" t="s">
        <v>911</v>
      </c>
      <c r="D247" s="330" t="s">
        <v>209</v>
      </c>
      <c r="E247" s="316"/>
      <c r="F247" s="269"/>
      <c r="G247" s="241">
        <f t="shared" si="51"/>
        <v>1856.8</v>
      </c>
      <c r="H247" s="264">
        <f t="shared" si="51"/>
        <v>1856.8</v>
      </c>
      <c r="I247" s="265">
        <f t="shared" si="51"/>
        <v>1856.8</v>
      </c>
    </row>
    <row r="248" spans="1:9" s="200" customFormat="1" ht="12.75">
      <c r="A248" s="372">
        <v>237</v>
      </c>
      <c r="B248" s="314" t="s">
        <v>219</v>
      </c>
      <c r="C248" s="330" t="s">
        <v>911</v>
      </c>
      <c r="D248" s="330" t="s">
        <v>210</v>
      </c>
      <c r="E248" s="316"/>
      <c r="F248" s="269"/>
      <c r="G248" s="241">
        <f t="shared" si="51"/>
        <v>1856.8</v>
      </c>
      <c r="H248" s="264">
        <f t="shared" si="51"/>
        <v>1856.8</v>
      </c>
      <c r="I248" s="265">
        <f t="shared" si="51"/>
        <v>1856.8</v>
      </c>
    </row>
    <row r="249" spans="1:9" s="200" customFormat="1" ht="12.75">
      <c r="A249" s="372">
        <v>238</v>
      </c>
      <c r="B249" s="318" t="s">
        <v>51</v>
      </c>
      <c r="C249" s="330" t="s">
        <v>911</v>
      </c>
      <c r="D249" s="330" t="s">
        <v>210</v>
      </c>
      <c r="E249" s="375" t="s">
        <v>107</v>
      </c>
      <c r="F249" s="375" t="s">
        <v>8</v>
      </c>
      <c r="G249" s="264">
        <f t="shared" si="51"/>
        <v>1856.8</v>
      </c>
      <c r="H249" s="264">
        <f t="shared" si="51"/>
        <v>1856.8</v>
      </c>
      <c r="I249" s="265">
        <f t="shared" si="51"/>
        <v>1856.8</v>
      </c>
    </row>
    <row r="250" spans="1:9" s="200" customFormat="1" ht="18" customHeight="1">
      <c r="A250" s="372">
        <v>239</v>
      </c>
      <c r="B250" s="373" t="s">
        <v>53</v>
      </c>
      <c r="C250" s="330" t="s">
        <v>911</v>
      </c>
      <c r="D250" s="330" t="s">
        <v>210</v>
      </c>
      <c r="E250" s="375" t="s">
        <v>107</v>
      </c>
      <c r="F250" s="375" t="s">
        <v>11</v>
      </c>
      <c r="G250" s="264">
        <v>1856.8</v>
      </c>
      <c r="H250" s="264">
        <v>1856.8</v>
      </c>
      <c r="I250" s="265">
        <v>1856.8</v>
      </c>
    </row>
    <row r="251" spans="1:9" s="200" customFormat="1" ht="25.5">
      <c r="A251" s="372">
        <v>240</v>
      </c>
      <c r="B251" s="373" t="s">
        <v>424</v>
      </c>
      <c r="C251" s="374" t="s">
        <v>348</v>
      </c>
      <c r="D251" s="374"/>
      <c r="E251" s="375"/>
      <c r="F251" s="375"/>
      <c r="G251" s="264">
        <f>G270+G252+G265</f>
        <v>2126</v>
      </c>
      <c r="H251" s="264">
        <f>H270+H252+H265</f>
        <v>2111.1</v>
      </c>
      <c r="I251" s="264">
        <f>I270+I252+I265</f>
        <v>2014.8</v>
      </c>
    </row>
    <row r="252" spans="1:9" s="200" customFormat="1" ht="114.75">
      <c r="A252" s="372">
        <v>241</v>
      </c>
      <c r="B252" s="314" t="s">
        <v>785</v>
      </c>
      <c r="C252" s="316" t="s">
        <v>786</v>
      </c>
      <c r="D252" s="316"/>
      <c r="E252" s="316"/>
      <c r="F252" s="269"/>
      <c r="G252" s="222">
        <f>G253+G257+G261</f>
        <v>66.53987</v>
      </c>
      <c r="H252" s="222">
        <f>H253+H257+H261</f>
        <v>2083.7</v>
      </c>
      <c r="I252" s="225">
        <f>I253+I257+I261</f>
        <v>1987.3999999999999</v>
      </c>
    </row>
    <row r="253" spans="1:9" s="200" customFormat="1" ht="38.25">
      <c r="A253" s="372">
        <v>242</v>
      </c>
      <c r="B253" s="314" t="s">
        <v>242</v>
      </c>
      <c r="C253" s="316" t="s">
        <v>786</v>
      </c>
      <c r="D253" s="316" t="s">
        <v>170</v>
      </c>
      <c r="E253" s="316"/>
      <c r="F253" s="269"/>
      <c r="G253" s="222">
        <f>G254</f>
        <v>65.03987</v>
      </c>
      <c r="H253" s="222">
        <f aca="true" t="shared" si="52" ref="H253:I255">H254</f>
        <v>60.24256</v>
      </c>
      <c r="I253" s="225">
        <f t="shared" si="52"/>
        <v>60.22625</v>
      </c>
    </row>
    <row r="254" spans="1:9" s="200" customFormat="1" ht="12.75">
      <c r="A254" s="372">
        <v>243</v>
      </c>
      <c r="B254" s="314" t="s">
        <v>202</v>
      </c>
      <c r="C254" s="316" t="s">
        <v>786</v>
      </c>
      <c r="D254" s="316" t="s">
        <v>122</v>
      </c>
      <c r="E254" s="316"/>
      <c r="F254" s="269"/>
      <c r="G254" s="222">
        <f>G255</f>
        <v>65.03987</v>
      </c>
      <c r="H254" s="222">
        <f t="shared" si="52"/>
        <v>60.24256</v>
      </c>
      <c r="I254" s="225">
        <f t="shared" si="52"/>
        <v>60.22625</v>
      </c>
    </row>
    <row r="255" spans="1:9" s="200" customFormat="1" ht="12.75">
      <c r="A255" s="372">
        <v>244</v>
      </c>
      <c r="B255" s="318" t="s">
        <v>37</v>
      </c>
      <c r="C255" s="316" t="s">
        <v>786</v>
      </c>
      <c r="D255" s="316" t="s">
        <v>122</v>
      </c>
      <c r="E255" s="375" t="s">
        <v>11</v>
      </c>
      <c r="F255" s="381" t="s">
        <v>8</v>
      </c>
      <c r="G255" s="222">
        <f>G256</f>
        <v>65.03987</v>
      </c>
      <c r="H255" s="222">
        <f t="shared" si="52"/>
        <v>60.24256</v>
      </c>
      <c r="I255" s="225">
        <f t="shared" si="52"/>
        <v>60.22625</v>
      </c>
    </row>
    <row r="256" spans="1:9" s="200" customFormat="1" ht="12.75">
      <c r="A256" s="372">
        <v>245</v>
      </c>
      <c r="B256" s="318" t="s">
        <v>26</v>
      </c>
      <c r="C256" s="316" t="s">
        <v>786</v>
      </c>
      <c r="D256" s="316" t="s">
        <v>122</v>
      </c>
      <c r="E256" s="381" t="s">
        <v>11</v>
      </c>
      <c r="F256" s="382">
        <v>13</v>
      </c>
      <c r="G256" s="222">
        <v>65.03987</v>
      </c>
      <c r="H256" s="222">
        <v>60.24256</v>
      </c>
      <c r="I256" s="265">
        <v>60.22625</v>
      </c>
    </row>
    <row r="257" spans="1:9" s="200" customFormat="1" ht="25.5">
      <c r="A257" s="372">
        <v>246</v>
      </c>
      <c r="B257" s="317" t="s">
        <v>510</v>
      </c>
      <c r="C257" s="316" t="s">
        <v>786</v>
      </c>
      <c r="D257" s="316" t="s">
        <v>182</v>
      </c>
      <c r="E257" s="316"/>
      <c r="F257" s="269"/>
      <c r="G257" s="222">
        <f aca="true" t="shared" si="53" ref="G257:I259">G258</f>
        <v>1.5</v>
      </c>
      <c r="H257" s="222">
        <f t="shared" si="53"/>
        <v>1.5</v>
      </c>
      <c r="I257" s="265">
        <f t="shared" si="53"/>
        <v>1.5</v>
      </c>
    </row>
    <row r="258" spans="1:9" s="200" customFormat="1" ht="25.5">
      <c r="A258" s="372">
        <v>247</v>
      </c>
      <c r="B258" s="314" t="s">
        <v>223</v>
      </c>
      <c r="C258" s="316" t="s">
        <v>786</v>
      </c>
      <c r="D258" s="316" t="s">
        <v>183</v>
      </c>
      <c r="E258" s="316"/>
      <c r="F258" s="269"/>
      <c r="G258" s="222">
        <f t="shared" si="53"/>
        <v>1.5</v>
      </c>
      <c r="H258" s="222">
        <f t="shared" si="53"/>
        <v>1.5</v>
      </c>
      <c r="I258" s="265">
        <f t="shared" si="53"/>
        <v>1.5</v>
      </c>
    </row>
    <row r="259" spans="1:9" s="200" customFormat="1" ht="12.75">
      <c r="A259" s="372">
        <v>248</v>
      </c>
      <c r="B259" s="318" t="s">
        <v>37</v>
      </c>
      <c r="C259" s="316" t="s">
        <v>786</v>
      </c>
      <c r="D259" s="316" t="s">
        <v>183</v>
      </c>
      <c r="E259" s="375" t="s">
        <v>11</v>
      </c>
      <c r="F259" s="381" t="s">
        <v>8</v>
      </c>
      <c r="G259" s="264">
        <f t="shared" si="53"/>
        <v>1.5</v>
      </c>
      <c r="H259" s="264">
        <f t="shared" si="53"/>
        <v>1.5</v>
      </c>
      <c r="I259" s="265">
        <f t="shared" si="53"/>
        <v>1.5</v>
      </c>
    </row>
    <row r="260" spans="1:9" s="200" customFormat="1" ht="12.75">
      <c r="A260" s="372">
        <v>249</v>
      </c>
      <c r="B260" s="318" t="s">
        <v>26</v>
      </c>
      <c r="C260" s="316" t="s">
        <v>786</v>
      </c>
      <c r="D260" s="316" t="s">
        <v>183</v>
      </c>
      <c r="E260" s="381" t="s">
        <v>11</v>
      </c>
      <c r="F260" s="382">
        <v>13</v>
      </c>
      <c r="G260" s="264">
        <v>1.5</v>
      </c>
      <c r="H260" s="264">
        <v>1.5</v>
      </c>
      <c r="I260" s="265">
        <v>1.5</v>
      </c>
    </row>
    <row r="261" spans="1:9" s="200" customFormat="1" ht="12.75">
      <c r="A261" s="372">
        <v>250</v>
      </c>
      <c r="B261" s="318" t="s">
        <v>803</v>
      </c>
      <c r="C261" s="316" t="s">
        <v>786</v>
      </c>
      <c r="D261" s="316" t="s">
        <v>793</v>
      </c>
      <c r="E261" s="381"/>
      <c r="F261" s="382"/>
      <c r="G261" s="264">
        <f aca="true" t="shared" si="54" ref="G261:I263">G262</f>
        <v>0</v>
      </c>
      <c r="H261" s="264">
        <f t="shared" si="54"/>
        <v>2021.95744</v>
      </c>
      <c r="I261" s="265">
        <f t="shared" si="54"/>
        <v>1925.67375</v>
      </c>
    </row>
    <row r="262" spans="1:9" s="200" customFormat="1" ht="12.75">
      <c r="A262" s="372">
        <v>251</v>
      </c>
      <c r="B262" s="318" t="s">
        <v>804</v>
      </c>
      <c r="C262" s="316" t="s">
        <v>786</v>
      </c>
      <c r="D262" s="316" t="s">
        <v>806</v>
      </c>
      <c r="E262" s="381"/>
      <c r="F262" s="382"/>
      <c r="G262" s="264">
        <f t="shared" si="54"/>
        <v>0</v>
      </c>
      <c r="H262" s="264">
        <f t="shared" si="54"/>
        <v>2021.95744</v>
      </c>
      <c r="I262" s="265">
        <f t="shared" si="54"/>
        <v>1925.67375</v>
      </c>
    </row>
    <row r="263" spans="1:9" s="200" customFormat="1" ht="12.75">
      <c r="A263" s="372">
        <v>252</v>
      </c>
      <c r="B263" s="318" t="s">
        <v>132</v>
      </c>
      <c r="C263" s="316" t="s">
        <v>786</v>
      </c>
      <c r="D263" s="316" t="s">
        <v>806</v>
      </c>
      <c r="E263" s="375" t="s">
        <v>123</v>
      </c>
      <c r="F263" s="381" t="s">
        <v>8</v>
      </c>
      <c r="G263" s="264">
        <f t="shared" si="54"/>
        <v>0</v>
      </c>
      <c r="H263" s="264">
        <f t="shared" si="54"/>
        <v>2021.95744</v>
      </c>
      <c r="I263" s="265">
        <f t="shared" si="54"/>
        <v>1925.67375</v>
      </c>
    </row>
    <row r="264" spans="1:9" s="200" customFormat="1" ht="12.75">
      <c r="A264" s="372">
        <v>253</v>
      </c>
      <c r="B264" s="318" t="s">
        <v>134</v>
      </c>
      <c r="C264" s="316" t="s">
        <v>786</v>
      </c>
      <c r="D264" s="316" t="s">
        <v>806</v>
      </c>
      <c r="E264" s="381" t="s">
        <v>123</v>
      </c>
      <c r="F264" s="383" t="s">
        <v>103</v>
      </c>
      <c r="G264" s="264">
        <v>0</v>
      </c>
      <c r="H264" s="264">
        <v>2021.95744</v>
      </c>
      <c r="I264" s="265">
        <v>1925.67375</v>
      </c>
    </row>
    <row r="265" spans="1:9" s="200" customFormat="1" ht="89.25">
      <c r="A265" s="372">
        <v>254</v>
      </c>
      <c r="B265" s="314" t="s">
        <v>994</v>
      </c>
      <c r="C265" s="316" t="s">
        <v>1002</v>
      </c>
      <c r="D265" s="316"/>
      <c r="E265" s="316"/>
      <c r="F265" s="269"/>
      <c r="G265" s="222">
        <f>G266</f>
        <v>2029.66013</v>
      </c>
      <c r="H265" s="222">
        <f>H266</f>
        <v>0</v>
      </c>
      <c r="I265" s="222">
        <f>I266</f>
        <v>0</v>
      </c>
    </row>
    <row r="266" spans="1:9" s="200" customFormat="1" ht="12.75">
      <c r="A266" s="372">
        <v>255</v>
      </c>
      <c r="B266" s="318" t="s">
        <v>803</v>
      </c>
      <c r="C266" s="316" t="s">
        <v>1002</v>
      </c>
      <c r="D266" s="316" t="s">
        <v>793</v>
      </c>
      <c r="E266" s="381"/>
      <c r="F266" s="382"/>
      <c r="G266" s="264">
        <f aca="true" t="shared" si="55" ref="G266:I268">G267</f>
        <v>2029.66013</v>
      </c>
      <c r="H266" s="264">
        <f t="shared" si="55"/>
        <v>0</v>
      </c>
      <c r="I266" s="265">
        <f t="shared" si="55"/>
        <v>0</v>
      </c>
    </row>
    <row r="267" spans="1:9" s="200" customFormat="1" ht="12.75">
      <c r="A267" s="372">
        <v>256</v>
      </c>
      <c r="B267" s="318" t="s">
        <v>804</v>
      </c>
      <c r="C267" s="316" t="s">
        <v>1002</v>
      </c>
      <c r="D267" s="316" t="s">
        <v>806</v>
      </c>
      <c r="E267" s="381"/>
      <c r="F267" s="382"/>
      <c r="G267" s="264">
        <f t="shared" si="55"/>
        <v>2029.66013</v>
      </c>
      <c r="H267" s="264">
        <f t="shared" si="55"/>
        <v>0</v>
      </c>
      <c r="I267" s="265">
        <f t="shared" si="55"/>
        <v>0</v>
      </c>
    </row>
    <row r="268" spans="1:9" s="200" customFormat="1" ht="12.75">
      <c r="A268" s="372">
        <v>257</v>
      </c>
      <c r="B268" s="318" t="s">
        <v>132</v>
      </c>
      <c r="C268" s="316" t="s">
        <v>1002</v>
      </c>
      <c r="D268" s="316" t="s">
        <v>806</v>
      </c>
      <c r="E268" s="375" t="s">
        <v>123</v>
      </c>
      <c r="F268" s="381" t="s">
        <v>8</v>
      </c>
      <c r="G268" s="264">
        <f t="shared" si="55"/>
        <v>2029.66013</v>
      </c>
      <c r="H268" s="264">
        <f t="shared" si="55"/>
        <v>0</v>
      </c>
      <c r="I268" s="265">
        <f t="shared" si="55"/>
        <v>0</v>
      </c>
    </row>
    <row r="269" spans="1:9" s="200" customFormat="1" ht="12.75">
      <c r="A269" s="372">
        <v>258</v>
      </c>
      <c r="B269" s="318" t="s">
        <v>80</v>
      </c>
      <c r="C269" s="316" t="s">
        <v>1002</v>
      </c>
      <c r="D269" s="316" t="s">
        <v>806</v>
      </c>
      <c r="E269" s="381" t="s">
        <v>123</v>
      </c>
      <c r="F269" s="383" t="s">
        <v>110</v>
      </c>
      <c r="G269" s="264">
        <v>2029.66013</v>
      </c>
      <c r="H269" s="264">
        <v>0</v>
      </c>
      <c r="I269" s="265">
        <v>0</v>
      </c>
    </row>
    <row r="270" spans="1:9" s="200" customFormat="1" ht="114.75">
      <c r="A270" s="372">
        <v>259</v>
      </c>
      <c r="B270" s="384" t="s">
        <v>693</v>
      </c>
      <c r="C270" s="381" t="s">
        <v>690</v>
      </c>
      <c r="D270" s="381"/>
      <c r="E270" s="381"/>
      <c r="F270" s="382"/>
      <c r="G270" s="267">
        <f>G271+G275</f>
        <v>29.8</v>
      </c>
      <c r="H270" s="267">
        <f>H271+H275</f>
        <v>27.400000000000002</v>
      </c>
      <c r="I270" s="268">
        <f>I271+I275</f>
        <v>27.400000000000002</v>
      </c>
    </row>
    <row r="271" spans="1:9" s="200" customFormat="1" ht="38.25">
      <c r="A271" s="372">
        <v>260</v>
      </c>
      <c r="B271" s="376" t="s">
        <v>180</v>
      </c>
      <c r="C271" s="381" t="s">
        <v>690</v>
      </c>
      <c r="D271" s="381" t="s">
        <v>170</v>
      </c>
      <c r="E271" s="381"/>
      <c r="F271" s="382"/>
      <c r="G271" s="267">
        <f aca="true" t="shared" si="56" ref="G271:I272">G272</f>
        <v>29.2</v>
      </c>
      <c r="H271" s="267">
        <f t="shared" si="56"/>
        <v>26.8</v>
      </c>
      <c r="I271" s="268">
        <f t="shared" si="56"/>
        <v>26.8</v>
      </c>
    </row>
    <row r="272" spans="1:9" s="200" customFormat="1" ht="12.75">
      <c r="A272" s="372">
        <v>261</v>
      </c>
      <c r="B272" s="318" t="s">
        <v>202</v>
      </c>
      <c r="C272" s="381" t="s">
        <v>690</v>
      </c>
      <c r="D272" s="381" t="s">
        <v>122</v>
      </c>
      <c r="E272" s="381"/>
      <c r="F272" s="382"/>
      <c r="G272" s="267">
        <f t="shared" si="56"/>
        <v>29.2</v>
      </c>
      <c r="H272" s="267">
        <f t="shared" si="56"/>
        <v>26.8</v>
      </c>
      <c r="I272" s="268">
        <f t="shared" si="56"/>
        <v>26.8</v>
      </c>
    </row>
    <row r="273" spans="1:9" s="200" customFormat="1" ht="12.75">
      <c r="A273" s="372">
        <v>262</v>
      </c>
      <c r="B273" s="318" t="s">
        <v>37</v>
      </c>
      <c r="C273" s="381" t="s">
        <v>690</v>
      </c>
      <c r="D273" s="381" t="s">
        <v>122</v>
      </c>
      <c r="E273" s="375" t="s">
        <v>11</v>
      </c>
      <c r="F273" s="381" t="s">
        <v>8</v>
      </c>
      <c r="G273" s="264">
        <f>G274</f>
        <v>29.2</v>
      </c>
      <c r="H273" s="264">
        <f>H274</f>
        <v>26.8</v>
      </c>
      <c r="I273" s="265">
        <f>I274</f>
        <v>26.8</v>
      </c>
    </row>
    <row r="274" spans="1:9" s="200" customFormat="1" ht="12.75">
      <c r="A274" s="372">
        <v>263</v>
      </c>
      <c r="B274" s="318" t="s">
        <v>26</v>
      </c>
      <c r="C274" s="381" t="s">
        <v>690</v>
      </c>
      <c r="D274" s="381" t="s">
        <v>122</v>
      </c>
      <c r="E274" s="381" t="s">
        <v>11</v>
      </c>
      <c r="F274" s="382">
        <v>13</v>
      </c>
      <c r="G274" s="267">
        <v>29.2</v>
      </c>
      <c r="H274" s="267">
        <v>26.8</v>
      </c>
      <c r="I274" s="268">
        <v>26.8</v>
      </c>
    </row>
    <row r="275" spans="1:9" s="200" customFormat="1" ht="25.5">
      <c r="A275" s="372">
        <v>264</v>
      </c>
      <c r="B275" s="376" t="s">
        <v>510</v>
      </c>
      <c r="C275" s="381" t="s">
        <v>690</v>
      </c>
      <c r="D275" s="381" t="s">
        <v>182</v>
      </c>
      <c r="E275" s="381"/>
      <c r="F275" s="382"/>
      <c r="G275" s="267">
        <f aca="true" t="shared" si="57" ref="G275:I277">G276</f>
        <v>0.6</v>
      </c>
      <c r="H275" s="267">
        <f t="shared" si="57"/>
        <v>0.6</v>
      </c>
      <c r="I275" s="268">
        <f t="shared" si="57"/>
        <v>0.6</v>
      </c>
    </row>
    <row r="276" spans="1:9" s="200" customFormat="1" ht="25.5">
      <c r="A276" s="372">
        <v>265</v>
      </c>
      <c r="B276" s="376" t="s">
        <v>196</v>
      </c>
      <c r="C276" s="381" t="s">
        <v>690</v>
      </c>
      <c r="D276" s="381" t="s">
        <v>183</v>
      </c>
      <c r="E276" s="381"/>
      <c r="F276" s="382"/>
      <c r="G276" s="267">
        <f t="shared" si="57"/>
        <v>0.6</v>
      </c>
      <c r="H276" s="267">
        <f t="shared" si="57"/>
        <v>0.6</v>
      </c>
      <c r="I276" s="268">
        <f t="shared" si="57"/>
        <v>0.6</v>
      </c>
    </row>
    <row r="277" spans="1:9" s="200" customFormat="1" ht="12.75">
      <c r="A277" s="372">
        <v>266</v>
      </c>
      <c r="B277" s="318" t="s">
        <v>37</v>
      </c>
      <c r="C277" s="381" t="s">
        <v>690</v>
      </c>
      <c r="D277" s="381" t="s">
        <v>183</v>
      </c>
      <c r="E277" s="375" t="s">
        <v>11</v>
      </c>
      <c r="F277" s="381" t="s">
        <v>8</v>
      </c>
      <c r="G277" s="267">
        <f t="shared" si="57"/>
        <v>0.6</v>
      </c>
      <c r="H277" s="267">
        <f t="shared" si="57"/>
        <v>0.6</v>
      </c>
      <c r="I277" s="268">
        <f t="shared" si="57"/>
        <v>0.6</v>
      </c>
    </row>
    <row r="278" spans="1:9" s="200" customFormat="1" ht="12.75">
      <c r="A278" s="372">
        <v>267</v>
      </c>
      <c r="B278" s="318" t="s">
        <v>26</v>
      </c>
      <c r="C278" s="381" t="s">
        <v>690</v>
      </c>
      <c r="D278" s="381" t="s">
        <v>183</v>
      </c>
      <c r="E278" s="381" t="s">
        <v>11</v>
      </c>
      <c r="F278" s="382">
        <v>13</v>
      </c>
      <c r="G278" s="267">
        <v>0.6</v>
      </c>
      <c r="H278" s="267">
        <v>0.6</v>
      </c>
      <c r="I278" s="268">
        <v>0.6</v>
      </c>
    </row>
    <row r="279" spans="1:9" s="200" customFormat="1" ht="25.5">
      <c r="A279" s="372">
        <v>268</v>
      </c>
      <c r="B279" s="373" t="s">
        <v>201</v>
      </c>
      <c r="C279" s="374" t="s">
        <v>349</v>
      </c>
      <c r="D279" s="374"/>
      <c r="E279" s="375"/>
      <c r="F279" s="375"/>
      <c r="G279" s="517">
        <f>G280+G296</f>
        <v>74924.26203</v>
      </c>
      <c r="H279" s="517">
        <f>H280+H296</f>
        <v>71044.89603</v>
      </c>
      <c r="I279" s="518">
        <f>I280+I296</f>
        <v>71036.93691</v>
      </c>
    </row>
    <row r="280" spans="1:9" s="200" customFormat="1" ht="51">
      <c r="A280" s="372">
        <v>269</v>
      </c>
      <c r="B280" s="376" t="s">
        <v>252</v>
      </c>
      <c r="C280" s="374" t="s">
        <v>350</v>
      </c>
      <c r="D280" s="374"/>
      <c r="E280" s="375"/>
      <c r="F280" s="375"/>
      <c r="G280" s="517">
        <f>G281+G285+G289</f>
        <v>43651.773</v>
      </c>
      <c r="H280" s="517">
        <f>H281+H285+H289</f>
        <v>41739.223</v>
      </c>
      <c r="I280" s="518">
        <f>I281+I285+I289</f>
        <v>41739.223</v>
      </c>
    </row>
    <row r="281" spans="1:9" s="200" customFormat="1" ht="38.25">
      <c r="A281" s="372">
        <v>270</v>
      </c>
      <c r="B281" s="376" t="s">
        <v>180</v>
      </c>
      <c r="C281" s="374" t="s">
        <v>350</v>
      </c>
      <c r="D281" s="374" t="s">
        <v>170</v>
      </c>
      <c r="E281" s="375"/>
      <c r="F281" s="375"/>
      <c r="G281" s="264">
        <f>G282</f>
        <v>27380.772</v>
      </c>
      <c r="H281" s="267">
        <f aca="true" t="shared" si="58" ref="H281:I283">H282</f>
        <v>25697.922</v>
      </c>
      <c r="I281" s="268">
        <f t="shared" si="58"/>
        <v>25697.922</v>
      </c>
    </row>
    <row r="282" spans="1:9" s="200" customFormat="1" ht="12.75">
      <c r="A282" s="372">
        <v>271</v>
      </c>
      <c r="B282" s="376" t="s">
        <v>195</v>
      </c>
      <c r="C282" s="374" t="s">
        <v>350</v>
      </c>
      <c r="D282" s="374" t="s">
        <v>140</v>
      </c>
      <c r="E282" s="375"/>
      <c r="F282" s="375"/>
      <c r="G282" s="264">
        <f>G283</f>
        <v>27380.772</v>
      </c>
      <c r="H282" s="267">
        <f t="shared" si="58"/>
        <v>25697.922</v>
      </c>
      <c r="I282" s="268">
        <f t="shared" si="58"/>
        <v>25697.922</v>
      </c>
    </row>
    <row r="283" spans="1:9" s="200" customFormat="1" ht="12.75">
      <c r="A283" s="372">
        <v>272</v>
      </c>
      <c r="B283" s="318" t="s">
        <v>51</v>
      </c>
      <c r="C283" s="374" t="s">
        <v>350</v>
      </c>
      <c r="D283" s="374" t="s">
        <v>140</v>
      </c>
      <c r="E283" s="375" t="s">
        <v>107</v>
      </c>
      <c r="F283" s="375" t="s">
        <v>8</v>
      </c>
      <c r="G283" s="264">
        <f>G284</f>
        <v>27380.772</v>
      </c>
      <c r="H283" s="267">
        <f t="shared" si="58"/>
        <v>25697.922</v>
      </c>
      <c r="I283" s="268">
        <f t="shared" si="58"/>
        <v>25697.922</v>
      </c>
    </row>
    <row r="284" spans="1:9" s="200" customFormat="1" ht="12.75">
      <c r="A284" s="372">
        <v>273</v>
      </c>
      <c r="B284" s="373" t="s">
        <v>56</v>
      </c>
      <c r="C284" s="374" t="s">
        <v>350</v>
      </c>
      <c r="D284" s="374" t="s">
        <v>140</v>
      </c>
      <c r="E284" s="375" t="s">
        <v>107</v>
      </c>
      <c r="F284" s="375" t="s">
        <v>109</v>
      </c>
      <c r="G284" s="264">
        <v>27380.772</v>
      </c>
      <c r="H284" s="264">
        <v>25697.922</v>
      </c>
      <c r="I284" s="265">
        <v>25697.922</v>
      </c>
    </row>
    <row r="285" spans="1:9" s="200" customFormat="1" ht="25.5">
      <c r="A285" s="372">
        <v>274</v>
      </c>
      <c r="B285" s="376" t="s">
        <v>510</v>
      </c>
      <c r="C285" s="374" t="s">
        <v>350</v>
      </c>
      <c r="D285" s="374" t="s">
        <v>182</v>
      </c>
      <c r="E285" s="375"/>
      <c r="F285" s="375"/>
      <c r="G285" s="264">
        <f>G286</f>
        <v>15791.001</v>
      </c>
      <c r="H285" s="267">
        <f aca="true" t="shared" si="59" ref="H285:I287">H286</f>
        <v>15561.301</v>
      </c>
      <c r="I285" s="268">
        <f t="shared" si="59"/>
        <v>15561.301</v>
      </c>
    </row>
    <row r="286" spans="1:9" s="200" customFormat="1" ht="25.5">
      <c r="A286" s="372">
        <v>275</v>
      </c>
      <c r="B286" s="376" t="s">
        <v>196</v>
      </c>
      <c r="C286" s="374" t="s">
        <v>350</v>
      </c>
      <c r="D286" s="374" t="s">
        <v>183</v>
      </c>
      <c r="E286" s="375"/>
      <c r="F286" s="375"/>
      <c r="G286" s="264">
        <f>G287</f>
        <v>15791.001</v>
      </c>
      <c r="H286" s="267">
        <f t="shared" si="59"/>
        <v>15561.301</v>
      </c>
      <c r="I286" s="268">
        <f t="shared" si="59"/>
        <v>15561.301</v>
      </c>
    </row>
    <row r="287" spans="1:9" s="200" customFormat="1" ht="12.75">
      <c r="A287" s="372">
        <v>276</v>
      </c>
      <c r="B287" s="318" t="s">
        <v>51</v>
      </c>
      <c r="C287" s="374" t="s">
        <v>350</v>
      </c>
      <c r="D287" s="374" t="s">
        <v>183</v>
      </c>
      <c r="E287" s="375" t="s">
        <v>107</v>
      </c>
      <c r="F287" s="375" t="s">
        <v>8</v>
      </c>
      <c r="G287" s="264">
        <f>G288</f>
        <v>15791.001</v>
      </c>
      <c r="H287" s="267">
        <f t="shared" si="59"/>
        <v>15561.301</v>
      </c>
      <c r="I287" s="268">
        <f t="shared" si="59"/>
        <v>15561.301</v>
      </c>
    </row>
    <row r="288" spans="1:9" s="200" customFormat="1" ht="12.75">
      <c r="A288" s="372">
        <v>277</v>
      </c>
      <c r="B288" s="373" t="s">
        <v>56</v>
      </c>
      <c r="C288" s="374" t="s">
        <v>350</v>
      </c>
      <c r="D288" s="374" t="s">
        <v>183</v>
      </c>
      <c r="E288" s="375" t="s">
        <v>107</v>
      </c>
      <c r="F288" s="375" t="s">
        <v>109</v>
      </c>
      <c r="G288" s="264">
        <f>15561.301+229.7</f>
        <v>15791.001</v>
      </c>
      <c r="H288" s="264">
        <v>15561.301</v>
      </c>
      <c r="I288" s="265">
        <v>15561.301</v>
      </c>
    </row>
    <row r="289" spans="1:9" s="200" customFormat="1" ht="12.75">
      <c r="A289" s="372">
        <v>278</v>
      </c>
      <c r="B289" s="318" t="s">
        <v>213</v>
      </c>
      <c r="C289" s="374" t="s">
        <v>350</v>
      </c>
      <c r="D289" s="374" t="s">
        <v>203</v>
      </c>
      <c r="E289" s="375"/>
      <c r="F289" s="375"/>
      <c r="G289" s="264">
        <f>G293+G290</f>
        <v>480</v>
      </c>
      <c r="H289" s="267">
        <f>H293+H290</f>
        <v>480</v>
      </c>
      <c r="I289" s="268">
        <f>I293+I290</f>
        <v>480</v>
      </c>
    </row>
    <row r="290" spans="1:9" s="200" customFormat="1" ht="25.5">
      <c r="A290" s="372">
        <v>279</v>
      </c>
      <c r="B290" s="314" t="s">
        <v>221</v>
      </c>
      <c r="C290" s="374" t="s">
        <v>350</v>
      </c>
      <c r="D290" s="374" t="s">
        <v>222</v>
      </c>
      <c r="E290" s="375"/>
      <c r="F290" s="375"/>
      <c r="G290" s="264">
        <f aca="true" t="shared" si="60" ref="G290:I291">G291</f>
        <v>400</v>
      </c>
      <c r="H290" s="267">
        <f t="shared" si="60"/>
        <v>400</v>
      </c>
      <c r="I290" s="268">
        <f t="shared" si="60"/>
        <v>400</v>
      </c>
    </row>
    <row r="291" spans="1:9" s="200" customFormat="1" ht="12.75">
      <c r="A291" s="372">
        <v>280</v>
      </c>
      <c r="B291" s="318" t="s">
        <v>51</v>
      </c>
      <c r="C291" s="374" t="s">
        <v>350</v>
      </c>
      <c r="D291" s="374" t="s">
        <v>222</v>
      </c>
      <c r="E291" s="375" t="s">
        <v>107</v>
      </c>
      <c r="F291" s="375" t="s">
        <v>8</v>
      </c>
      <c r="G291" s="264">
        <f t="shared" si="60"/>
        <v>400</v>
      </c>
      <c r="H291" s="267">
        <f t="shared" si="60"/>
        <v>400</v>
      </c>
      <c r="I291" s="268">
        <f t="shared" si="60"/>
        <v>400</v>
      </c>
    </row>
    <row r="292" spans="1:9" s="200" customFormat="1" ht="12.75">
      <c r="A292" s="372">
        <v>281</v>
      </c>
      <c r="B292" s="373" t="s">
        <v>56</v>
      </c>
      <c r="C292" s="374" t="s">
        <v>350</v>
      </c>
      <c r="D292" s="374" t="s">
        <v>222</v>
      </c>
      <c r="E292" s="375" t="s">
        <v>107</v>
      </c>
      <c r="F292" s="375" t="s">
        <v>109</v>
      </c>
      <c r="G292" s="264">
        <v>400</v>
      </c>
      <c r="H292" s="267">
        <v>400</v>
      </c>
      <c r="I292" s="268">
        <v>400</v>
      </c>
    </row>
    <row r="293" spans="1:9" s="200" customFormat="1" ht="12.75">
      <c r="A293" s="372">
        <v>282</v>
      </c>
      <c r="B293" s="373" t="s">
        <v>459</v>
      </c>
      <c r="C293" s="374" t="s">
        <v>350</v>
      </c>
      <c r="D293" s="374" t="s">
        <v>460</v>
      </c>
      <c r="E293" s="375"/>
      <c r="F293" s="375"/>
      <c r="G293" s="264">
        <f aca="true" t="shared" si="61" ref="G293:I294">G294</f>
        <v>80</v>
      </c>
      <c r="H293" s="267">
        <f t="shared" si="61"/>
        <v>80</v>
      </c>
      <c r="I293" s="268">
        <f t="shared" si="61"/>
        <v>80</v>
      </c>
    </row>
    <row r="294" spans="1:9" s="200" customFormat="1" ht="12.75">
      <c r="A294" s="372">
        <v>283</v>
      </c>
      <c r="B294" s="318" t="s">
        <v>51</v>
      </c>
      <c r="C294" s="374" t="s">
        <v>350</v>
      </c>
      <c r="D294" s="374" t="s">
        <v>460</v>
      </c>
      <c r="E294" s="375" t="s">
        <v>107</v>
      </c>
      <c r="F294" s="375" t="s">
        <v>8</v>
      </c>
      <c r="G294" s="264">
        <f t="shared" si="61"/>
        <v>80</v>
      </c>
      <c r="H294" s="267">
        <f t="shared" si="61"/>
        <v>80</v>
      </c>
      <c r="I294" s="268">
        <f t="shared" si="61"/>
        <v>80</v>
      </c>
    </row>
    <row r="295" spans="1:9" s="200" customFormat="1" ht="12.75">
      <c r="A295" s="372">
        <v>284</v>
      </c>
      <c r="B295" s="373" t="s">
        <v>56</v>
      </c>
      <c r="C295" s="374" t="s">
        <v>350</v>
      </c>
      <c r="D295" s="374" t="s">
        <v>460</v>
      </c>
      <c r="E295" s="375" t="s">
        <v>107</v>
      </c>
      <c r="F295" s="375" t="s">
        <v>109</v>
      </c>
      <c r="G295" s="264">
        <v>80</v>
      </c>
      <c r="H295" s="267">
        <v>80</v>
      </c>
      <c r="I295" s="268">
        <v>80</v>
      </c>
    </row>
    <row r="296" spans="1:9" s="200" customFormat="1" ht="51">
      <c r="A296" s="372">
        <v>285</v>
      </c>
      <c r="B296" s="376" t="s">
        <v>253</v>
      </c>
      <c r="C296" s="374" t="s">
        <v>351</v>
      </c>
      <c r="D296" s="374"/>
      <c r="E296" s="375"/>
      <c r="F296" s="375"/>
      <c r="G296" s="264">
        <f>G297+G301</f>
        <v>31272.48903</v>
      </c>
      <c r="H296" s="264">
        <f>H297+H301</f>
        <v>29305.67303</v>
      </c>
      <c r="I296" s="265">
        <f>I297+I301</f>
        <v>29297.713910000002</v>
      </c>
    </row>
    <row r="297" spans="1:9" s="200" customFormat="1" ht="38.25">
      <c r="A297" s="372">
        <v>286</v>
      </c>
      <c r="B297" s="376" t="s">
        <v>180</v>
      </c>
      <c r="C297" s="374" t="s">
        <v>351</v>
      </c>
      <c r="D297" s="374" t="s">
        <v>170</v>
      </c>
      <c r="E297" s="375"/>
      <c r="F297" s="375"/>
      <c r="G297" s="264">
        <f>G299</f>
        <v>28959.996</v>
      </c>
      <c r="H297" s="267">
        <f>H299</f>
        <v>26993.026</v>
      </c>
      <c r="I297" s="268">
        <f>I299</f>
        <v>26993.026</v>
      </c>
    </row>
    <row r="298" spans="1:9" s="200" customFormat="1" ht="12.75">
      <c r="A298" s="372">
        <v>287</v>
      </c>
      <c r="B298" s="376" t="s">
        <v>195</v>
      </c>
      <c r="C298" s="374" t="s">
        <v>351</v>
      </c>
      <c r="D298" s="374" t="s">
        <v>140</v>
      </c>
      <c r="E298" s="375"/>
      <c r="F298" s="375"/>
      <c r="G298" s="264">
        <f>G299</f>
        <v>28959.996</v>
      </c>
      <c r="H298" s="267">
        <f>H299</f>
        <v>26993.026</v>
      </c>
      <c r="I298" s="268">
        <f>I300</f>
        <v>26993.026</v>
      </c>
    </row>
    <row r="299" spans="1:9" s="200" customFormat="1" ht="12.75">
      <c r="A299" s="372">
        <v>288</v>
      </c>
      <c r="B299" s="318" t="s">
        <v>51</v>
      </c>
      <c r="C299" s="374" t="s">
        <v>351</v>
      </c>
      <c r="D299" s="374" t="s">
        <v>140</v>
      </c>
      <c r="E299" s="375" t="s">
        <v>107</v>
      </c>
      <c r="F299" s="375" t="s">
        <v>8</v>
      </c>
      <c r="G299" s="264">
        <f>G300</f>
        <v>28959.996</v>
      </c>
      <c r="H299" s="267">
        <f>H300</f>
        <v>26993.026</v>
      </c>
      <c r="I299" s="268">
        <f>I300</f>
        <v>26993.026</v>
      </c>
    </row>
    <row r="300" spans="1:9" s="200" customFormat="1" ht="12.75">
      <c r="A300" s="372">
        <v>289</v>
      </c>
      <c r="B300" s="373" t="s">
        <v>56</v>
      </c>
      <c r="C300" s="374" t="s">
        <v>351</v>
      </c>
      <c r="D300" s="374" t="s">
        <v>140</v>
      </c>
      <c r="E300" s="375" t="s">
        <v>107</v>
      </c>
      <c r="F300" s="375" t="s">
        <v>109</v>
      </c>
      <c r="G300" s="264">
        <v>28959.996</v>
      </c>
      <c r="H300" s="264">
        <v>26993.026</v>
      </c>
      <c r="I300" s="265">
        <v>26993.026</v>
      </c>
    </row>
    <row r="301" spans="1:9" s="200" customFormat="1" ht="25.5">
      <c r="A301" s="372">
        <v>290</v>
      </c>
      <c r="B301" s="376" t="s">
        <v>510</v>
      </c>
      <c r="C301" s="374" t="s">
        <v>351</v>
      </c>
      <c r="D301" s="374" t="s">
        <v>182</v>
      </c>
      <c r="E301" s="375"/>
      <c r="F301" s="375"/>
      <c r="G301" s="264">
        <f>G302</f>
        <v>2312.49303</v>
      </c>
      <c r="H301" s="267">
        <f aca="true" t="shared" si="62" ref="H301:I303">H302</f>
        <v>2312.64703</v>
      </c>
      <c r="I301" s="268">
        <f t="shared" si="62"/>
        <v>2304.68791</v>
      </c>
    </row>
    <row r="302" spans="1:9" s="200" customFormat="1" ht="25.5">
      <c r="A302" s="372">
        <v>291</v>
      </c>
      <c r="B302" s="376" t="s">
        <v>196</v>
      </c>
      <c r="C302" s="374" t="s">
        <v>351</v>
      </c>
      <c r="D302" s="374" t="s">
        <v>183</v>
      </c>
      <c r="E302" s="375"/>
      <c r="F302" s="375"/>
      <c r="G302" s="264">
        <f>G303</f>
        <v>2312.49303</v>
      </c>
      <c r="H302" s="267">
        <f t="shared" si="62"/>
        <v>2312.64703</v>
      </c>
      <c r="I302" s="268">
        <f t="shared" si="62"/>
        <v>2304.68791</v>
      </c>
    </row>
    <row r="303" spans="1:9" s="200" customFormat="1" ht="12.75">
      <c r="A303" s="372">
        <v>292</v>
      </c>
      <c r="B303" s="318" t="s">
        <v>51</v>
      </c>
      <c r="C303" s="374" t="s">
        <v>351</v>
      </c>
      <c r="D303" s="374" t="s">
        <v>183</v>
      </c>
      <c r="E303" s="375" t="s">
        <v>107</v>
      </c>
      <c r="F303" s="375" t="s">
        <v>8</v>
      </c>
      <c r="G303" s="264">
        <f>G304</f>
        <v>2312.49303</v>
      </c>
      <c r="H303" s="267">
        <f t="shared" si="62"/>
        <v>2312.64703</v>
      </c>
      <c r="I303" s="268">
        <f t="shared" si="62"/>
        <v>2304.68791</v>
      </c>
    </row>
    <row r="304" spans="1:9" s="200" customFormat="1" ht="12.75">
      <c r="A304" s="372">
        <v>293</v>
      </c>
      <c r="B304" s="373" t="s">
        <v>56</v>
      </c>
      <c r="C304" s="374" t="s">
        <v>351</v>
      </c>
      <c r="D304" s="374" t="s">
        <v>183</v>
      </c>
      <c r="E304" s="375" t="s">
        <v>107</v>
      </c>
      <c r="F304" s="375" t="s">
        <v>109</v>
      </c>
      <c r="G304" s="264">
        <v>2312.49303</v>
      </c>
      <c r="H304" s="264">
        <v>2312.64703</v>
      </c>
      <c r="I304" s="265">
        <v>2304.68791</v>
      </c>
    </row>
    <row r="305" spans="1:9" s="200" customFormat="1" ht="25.5">
      <c r="A305" s="372">
        <v>294</v>
      </c>
      <c r="B305" s="385" t="s">
        <v>237</v>
      </c>
      <c r="C305" s="381" t="s">
        <v>308</v>
      </c>
      <c r="D305" s="381"/>
      <c r="E305" s="381"/>
      <c r="F305" s="375"/>
      <c r="G305" s="267">
        <f>G306+G321</f>
        <v>2596.184</v>
      </c>
      <c r="H305" s="267">
        <f>H306+H321</f>
        <v>2596.184</v>
      </c>
      <c r="I305" s="268">
        <f>I306+I321</f>
        <v>2596.184</v>
      </c>
    </row>
    <row r="306" spans="1:9" s="200" customFormat="1" ht="25.5">
      <c r="A306" s="372">
        <v>295</v>
      </c>
      <c r="B306" s="386" t="s">
        <v>815</v>
      </c>
      <c r="C306" s="381" t="s">
        <v>309</v>
      </c>
      <c r="D306" s="381"/>
      <c r="E306" s="381"/>
      <c r="F306" s="375"/>
      <c r="G306" s="267">
        <f>G307+G312</f>
        <v>1956.6100000000001</v>
      </c>
      <c r="H306" s="267">
        <f>H307+H312</f>
        <v>1956.6100000000001</v>
      </c>
      <c r="I306" s="268">
        <f>I307+I312</f>
        <v>1956.6100000000001</v>
      </c>
    </row>
    <row r="307" spans="1:9" s="200" customFormat="1" ht="51">
      <c r="A307" s="372">
        <v>296</v>
      </c>
      <c r="B307" s="385" t="s">
        <v>269</v>
      </c>
      <c r="C307" s="381" t="s">
        <v>310</v>
      </c>
      <c r="D307" s="381"/>
      <c r="E307" s="381"/>
      <c r="F307" s="375"/>
      <c r="G307" s="267">
        <f>G308</f>
        <v>1463.22</v>
      </c>
      <c r="H307" s="267">
        <f aca="true" t="shared" si="63" ref="H307:I310">H308</f>
        <v>1463.22</v>
      </c>
      <c r="I307" s="268">
        <f t="shared" si="63"/>
        <v>1463.22</v>
      </c>
    </row>
    <row r="308" spans="1:9" s="200" customFormat="1" ht="12.75">
      <c r="A308" s="372">
        <v>297</v>
      </c>
      <c r="B308" s="318" t="s">
        <v>213</v>
      </c>
      <c r="C308" s="381" t="s">
        <v>310</v>
      </c>
      <c r="D308" s="381" t="s">
        <v>203</v>
      </c>
      <c r="E308" s="381"/>
      <c r="F308" s="375"/>
      <c r="G308" s="267">
        <f>G309</f>
        <v>1463.22</v>
      </c>
      <c r="H308" s="267">
        <f t="shared" si="63"/>
        <v>1463.22</v>
      </c>
      <c r="I308" s="268">
        <f t="shared" si="63"/>
        <v>1463.22</v>
      </c>
    </row>
    <row r="309" spans="1:9" s="200" customFormat="1" ht="12.75">
      <c r="A309" s="372">
        <v>298</v>
      </c>
      <c r="B309" s="385" t="s">
        <v>204</v>
      </c>
      <c r="C309" s="381" t="s">
        <v>310</v>
      </c>
      <c r="D309" s="381" t="s">
        <v>205</v>
      </c>
      <c r="E309" s="381"/>
      <c r="F309" s="375"/>
      <c r="G309" s="267">
        <f>G310</f>
        <v>1463.22</v>
      </c>
      <c r="H309" s="267">
        <f t="shared" si="63"/>
        <v>1463.22</v>
      </c>
      <c r="I309" s="268">
        <f t="shared" si="63"/>
        <v>1463.22</v>
      </c>
    </row>
    <row r="310" spans="1:9" s="200" customFormat="1" ht="12.75">
      <c r="A310" s="372">
        <v>299</v>
      </c>
      <c r="B310" s="373" t="s">
        <v>132</v>
      </c>
      <c r="C310" s="381" t="s">
        <v>310</v>
      </c>
      <c r="D310" s="381" t="s">
        <v>205</v>
      </c>
      <c r="E310" s="381">
        <v>10</v>
      </c>
      <c r="F310" s="375" t="s">
        <v>8</v>
      </c>
      <c r="G310" s="267">
        <f>G311</f>
        <v>1463.22</v>
      </c>
      <c r="H310" s="267">
        <f t="shared" si="63"/>
        <v>1463.22</v>
      </c>
      <c r="I310" s="268">
        <f t="shared" si="63"/>
        <v>1463.22</v>
      </c>
    </row>
    <row r="311" spans="1:9" s="200" customFormat="1" ht="12.75">
      <c r="A311" s="372">
        <v>300</v>
      </c>
      <c r="B311" s="386" t="s">
        <v>133</v>
      </c>
      <c r="C311" s="381" t="s">
        <v>310</v>
      </c>
      <c r="D311" s="381" t="s">
        <v>205</v>
      </c>
      <c r="E311" s="381">
        <v>10</v>
      </c>
      <c r="F311" s="375" t="s">
        <v>11</v>
      </c>
      <c r="G311" s="267">
        <v>1463.22</v>
      </c>
      <c r="H311" s="267">
        <v>1463.22</v>
      </c>
      <c r="I311" s="268">
        <v>1463.22</v>
      </c>
    </row>
    <row r="312" spans="1:9" s="200" customFormat="1" ht="63.75">
      <c r="A312" s="372">
        <v>301</v>
      </c>
      <c r="B312" s="387" t="s">
        <v>238</v>
      </c>
      <c r="C312" s="381" t="s">
        <v>312</v>
      </c>
      <c r="D312" s="381"/>
      <c r="E312" s="381"/>
      <c r="F312" s="375"/>
      <c r="G312" s="267">
        <f>G317+G313</f>
        <v>493.39</v>
      </c>
      <c r="H312" s="267">
        <f>H317+H313</f>
        <v>493.39</v>
      </c>
      <c r="I312" s="268">
        <f>I317+I313</f>
        <v>493.39</v>
      </c>
    </row>
    <row r="313" spans="1:9" s="200" customFormat="1" ht="25.5">
      <c r="A313" s="372">
        <v>302</v>
      </c>
      <c r="B313" s="376" t="s">
        <v>510</v>
      </c>
      <c r="C313" s="381" t="s">
        <v>312</v>
      </c>
      <c r="D313" s="381" t="s">
        <v>182</v>
      </c>
      <c r="E313" s="381"/>
      <c r="F313" s="375"/>
      <c r="G313" s="267">
        <f>G314</f>
        <v>217.39</v>
      </c>
      <c r="H313" s="267">
        <f aca="true" t="shared" si="64" ref="H313:I315">H314</f>
        <v>217.39</v>
      </c>
      <c r="I313" s="268">
        <f t="shared" si="64"/>
        <v>217.39</v>
      </c>
    </row>
    <row r="314" spans="1:9" s="200" customFormat="1" ht="25.5">
      <c r="A314" s="372">
        <v>303</v>
      </c>
      <c r="B314" s="376" t="s">
        <v>196</v>
      </c>
      <c r="C314" s="381" t="s">
        <v>312</v>
      </c>
      <c r="D314" s="381" t="s">
        <v>183</v>
      </c>
      <c r="E314" s="381"/>
      <c r="F314" s="375"/>
      <c r="G314" s="267">
        <f>G315</f>
        <v>217.39</v>
      </c>
      <c r="H314" s="267">
        <f t="shared" si="64"/>
        <v>217.39</v>
      </c>
      <c r="I314" s="268">
        <f t="shared" si="64"/>
        <v>217.39</v>
      </c>
    </row>
    <row r="315" spans="1:9" s="200" customFormat="1" ht="12.75">
      <c r="A315" s="372">
        <v>304</v>
      </c>
      <c r="B315" s="373" t="s">
        <v>132</v>
      </c>
      <c r="C315" s="381" t="s">
        <v>312</v>
      </c>
      <c r="D315" s="381" t="s">
        <v>183</v>
      </c>
      <c r="E315" s="381" t="s">
        <v>123</v>
      </c>
      <c r="F315" s="375" t="s">
        <v>8</v>
      </c>
      <c r="G315" s="267">
        <f>G316</f>
        <v>217.39</v>
      </c>
      <c r="H315" s="267">
        <f t="shared" si="64"/>
        <v>217.39</v>
      </c>
      <c r="I315" s="268">
        <f t="shared" si="64"/>
        <v>217.39</v>
      </c>
    </row>
    <row r="316" spans="1:9" s="200" customFormat="1" ht="12.75">
      <c r="A316" s="372">
        <v>305</v>
      </c>
      <c r="B316" s="378" t="s">
        <v>126</v>
      </c>
      <c r="C316" s="381" t="s">
        <v>312</v>
      </c>
      <c r="D316" s="381" t="s">
        <v>183</v>
      </c>
      <c r="E316" s="381" t="s">
        <v>123</v>
      </c>
      <c r="F316" s="375" t="s">
        <v>101</v>
      </c>
      <c r="G316" s="267">
        <v>217.39</v>
      </c>
      <c r="H316" s="267">
        <v>217.39</v>
      </c>
      <c r="I316" s="268">
        <v>217.39</v>
      </c>
    </row>
    <row r="317" spans="1:9" s="200" customFormat="1" ht="12.75">
      <c r="A317" s="372">
        <v>306</v>
      </c>
      <c r="B317" s="318" t="s">
        <v>213</v>
      </c>
      <c r="C317" s="381" t="s">
        <v>312</v>
      </c>
      <c r="D317" s="381" t="s">
        <v>203</v>
      </c>
      <c r="E317" s="381"/>
      <c r="F317" s="375"/>
      <c r="G317" s="267">
        <f>G318</f>
        <v>276</v>
      </c>
      <c r="H317" s="267">
        <f>H318</f>
        <v>276</v>
      </c>
      <c r="I317" s="268">
        <f>I318</f>
        <v>276</v>
      </c>
    </row>
    <row r="318" spans="1:9" s="200" customFormat="1" ht="12.75">
      <c r="A318" s="372">
        <v>307</v>
      </c>
      <c r="B318" s="385" t="s">
        <v>204</v>
      </c>
      <c r="C318" s="381" t="s">
        <v>312</v>
      </c>
      <c r="D318" s="381" t="s">
        <v>205</v>
      </c>
      <c r="E318" s="381"/>
      <c r="F318" s="375"/>
      <c r="G318" s="267">
        <f aca="true" t="shared" si="65" ref="G318:I319">G319</f>
        <v>276</v>
      </c>
      <c r="H318" s="267">
        <f t="shared" si="65"/>
        <v>276</v>
      </c>
      <c r="I318" s="268">
        <f t="shared" si="65"/>
        <v>276</v>
      </c>
    </row>
    <row r="319" spans="1:9" s="200" customFormat="1" ht="12.75">
      <c r="A319" s="372">
        <v>308</v>
      </c>
      <c r="B319" s="373" t="s">
        <v>132</v>
      </c>
      <c r="C319" s="381" t="s">
        <v>312</v>
      </c>
      <c r="D319" s="381" t="s">
        <v>205</v>
      </c>
      <c r="E319" s="381" t="s">
        <v>123</v>
      </c>
      <c r="F319" s="375" t="s">
        <v>8</v>
      </c>
      <c r="G319" s="267">
        <f t="shared" si="65"/>
        <v>276</v>
      </c>
      <c r="H319" s="267">
        <f t="shared" si="65"/>
        <v>276</v>
      </c>
      <c r="I319" s="268">
        <f t="shared" si="65"/>
        <v>276</v>
      </c>
    </row>
    <row r="320" spans="1:9" s="200" customFormat="1" ht="12.75">
      <c r="A320" s="372">
        <v>309</v>
      </c>
      <c r="B320" s="378" t="s">
        <v>126</v>
      </c>
      <c r="C320" s="381" t="s">
        <v>312</v>
      </c>
      <c r="D320" s="381" t="s">
        <v>205</v>
      </c>
      <c r="E320" s="381" t="s">
        <v>123</v>
      </c>
      <c r="F320" s="375" t="s">
        <v>101</v>
      </c>
      <c r="G320" s="267">
        <v>276</v>
      </c>
      <c r="H320" s="267">
        <v>276</v>
      </c>
      <c r="I320" s="268">
        <v>276</v>
      </c>
    </row>
    <row r="321" spans="1:9" s="200" customFormat="1" ht="12.75">
      <c r="A321" s="372">
        <v>310</v>
      </c>
      <c r="B321" s="388" t="s">
        <v>220</v>
      </c>
      <c r="C321" s="381" t="s">
        <v>311</v>
      </c>
      <c r="D321" s="381"/>
      <c r="E321" s="389"/>
      <c r="F321" s="375"/>
      <c r="G321" s="267">
        <f>G322</f>
        <v>639.5740000000001</v>
      </c>
      <c r="H321" s="267">
        <f>H322</f>
        <v>639.5740000000001</v>
      </c>
      <c r="I321" s="268">
        <f>I322</f>
        <v>639.5740000000001</v>
      </c>
    </row>
    <row r="322" spans="1:9" s="200" customFormat="1" ht="51">
      <c r="A322" s="372">
        <v>311</v>
      </c>
      <c r="B322" s="385" t="s">
        <v>239</v>
      </c>
      <c r="C322" s="381" t="s">
        <v>313</v>
      </c>
      <c r="D322" s="381"/>
      <c r="E322" s="381"/>
      <c r="F322" s="375"/>
      <c r="G322" s="267">
        <f>G323+G327</f>
        <v>639.5740000000001</v>
      </c>
      <c r="H322" s="267">
        <f>H323+H327</f>
        <v>639.5740000000001</v>
      </c>
      <c r="I322" s="268">
        <f>I323+I327</f>
        <v>639.5740000000001</v>
      </c>
    </row>
    <row r="323" spans="1:9" s="200" customFormat="1" ht="25.5">
      <c r="A323" s="372">
        <v>312</v>
      </c>
      <c r="B323" s="376" t="s">
        <v>510</v>
      </c>
      <c r="C323" s="381" t="s">
        <v>313</v>
      </c>
      <c r="D323" s="381" t="s">
        <v>182</v>
      </c>
      <c r="E323" s="381"/>
      <c r="F323" s="375"/>
      <c r="G323" s="267">
        <f>G324</f>
        <v>471.574</v>
      </c>
      <c r="H323" s="267">
        <f aca="true" t="shared" si="66" ref="H323:I325">H324</f>
        <v>471.574</v>
      </c>
      <c r="I323" s="268">
        <f t="shared" si="66"/>
        <v>471.574</v>
      </c>
    </row>
    <row r="324" spans="1:9" s="200" customFormat="1" ht="25.5">
      <c r="A324" s="372">
        <v>313</v>
      </c>
      <c r="B324" s="376" t="s">
        <v>196</v>
      </c>
      <c r="C324" s="381" t="s">
        <v>313</v>
      </c>
      <c r="D324" s="381" t="s">
        <v>183</v>
      </c>
      <c r="E324" s="381"/>
      <c r="F324" s="375"/>
      <c r="G324" s="267">
        <f>G325</f>
        <v>471.574</v>
      </c>
      <c r="H324" s="267">
        <f t="shared" si="66"/>
        <v>471.574</v>
      </c>
      <c r="I324" s="268">
        <f t="shared" si="66"/>
        <v>471.574</v>
      </c>
    </row>
    <row r="325" spans="1:9" s="200" customFormat="1" ht="12.75">
      <c r="A325" s="372">
        <v>314</v>
      </c>
      <c r="B325" s="373" t="s">
        <v>132</v>
      </c>
      <c r="C325" s="381" t="s">
        <v>313</v>
      </c>
      <c r="D325" s="381" t="s">
        <v>183</v>
      </c>
      <c r="E325" s="381" t="s">
        <v>123</v>
      </c>
      <c r="F325" s="375" t="s">
        <v>8</v>
      </c>
      <c r="G325" s="267">
        <f>G326</f>
        <v>471.574</v>
      </c>
      <c r="H325" s="267">
        <f t="shared" si="66"/>
        <v>471.574</v>
      </c>
      <c r="I325" s="268">
        <f t="shared" si="66"/>
        <v>471.574</v>
      </c>
    </row>
    <row r="326" spans="1:9" s="200" customFormat="1" ht="12.75">
      <c r="A326" s="372">
        <v>315</v>
      </c>
      <c r="B326" s="378" t="s">
        <v>126</v>
      </c>
      <c r="C326" s="381" t="s">
        <v>313</v>
      </c>
      <c r="D326" s="381" t="s">
        <v>183</v>
      </c>
      <c r="E326" s="381" t="s">
        <v>123</v>
      </c>
      <c r="F326" s="375" t="s">
        <v>101</v>
      </c>
      <c r="G326" s="267">
        <v>471.574</v>
      </c>
      <c r="H326" s="267">
        <v>471.574</v>
      </c>
      <c r="I326" s="268">
        <v>471.574</v>
      </c>
    </row>
    <row r="327" spans="1:9" s="200" customFormat="1" ht="12.75">
      <c r="A327" s="372">
        <v>316</v>
      </c>
      <c r="B327" s="318" t="s">
        <v>213</v>
      </c>
      <c r="C327" s="381" t="s">
        <v>313</v>
      </c>
      <c r="D327" s="381" t="s">
        <v>203</v>
      </c>
      <c r="E327" s="381"/>
      <c r="F327" s="375"/>
      <c r="G327" s="267">
        <f>G328</f>
        <v>168</v>
      </c>
      <c r="H327" s="267">
        <f>H328</f>
        <v>168</v>
      </c>
      <c r="I327" s="268">
        <f>I328</f>
        <v>168</v>
      </c>
    </row>
    <row r="328" spans="1:9" s="200" customFormat="1" ht="12.75">
      <c r="A328" s="372">
        <v>317</v>
      </c>
      <c r="B328" s="385" t="s">
        <v>204</v>
      </c>
      <c r="C328" s="381" t="s">
        <v>313</v>
      </c>
      <c r="D328" s="381" t="s">
        <v>205</v>
      </c>
      <c r="E328" s="381"/>
      <c r="F328" s="375"/>
      <c r="G328" s="267">
        <f aca="true" t="shared" si="67" ref="G328:I329">G329</f>
        <v>168</v>
      </c>
      <c r="H328" s="267">
        <f t="shared" si="67"/>
        <v>168</v>
      </c>
      <c r="I328" s="268">
        <f t="shared" si="67"/>
        <v>168</v>
      </c>
    </row>
    <row r="329" spans="1:9" s="200" customFormat="1" ht="12.75">
      <c r="A329" s="372">
        <v>318</v>
      </c>
      <c r="B329" s="373" t="s">
        <v>132</v>
      </c>
      <c r="C329" s="381" t="s">
        <v>313</v>
      </c>
      <c r="D329" s="381" t="s">
        <v>205</v>
      </c>
      <c r="E329" s="381" t="s">
        <v>123</v>
      </c>
      <c r="F329" s="375" t="s">
        <v>8</v>
      </c>
      <c r="G329" s="267">
        <f t="shared" si="67"/>
        <v>168</v>
      </c>
      <c r="H329" s="267">
        <f t="shared" si="67"/>
        <v>168</v>
      </c>
      <c r="I329" s="268">
        <f t="shared" si="67"/>
        <v>168</v>
      </c>
    </row>
    <row r="330" spans="1:9" s="200" customFormat="1" ht="12.75">
      <c r="A330" s="372">
        <v>319</v>
      </c>
      <c r="B330" s="378" t="s">
        <v>126</v>
      </c>
      <c r="C330" s="381" t="s">
        <v>313</v>
      </c>
      <c r="D330" s="381" t="s">
        <v>205</v>
      </c>
      <c r="E330" s="381" t="s">
        <v>123</v>
      </c>
      <c r="F330" s="375" t="s">
        <v>101</v>
      </c>
      <c r="G330" s="267">
        <v>168</v>
      </c>
      <c r="H330" s="267">
        <v>168</v>
      </c>
      <c r="I330" s="268">
        <v>168</v>
      </c>
    </row>
    <row r="331" spans="1:9" s="200" customFormat="1" ht="38.25">
      <c r="A331" s="372">
        <v>320</v>
      </c>
      <c r="B331" s="318" t="s">
        <v>596</v>
      </c>
      <c r="C331" s="375" t="s">
        <v>326</v>
      </c>
      <c r="D331" s="375"/>
      <c r="E331" s="375"/>
      <c r="F331" s="375"/>
      <c r="G331" s="270">
        <f>G332+G348+G387</f>
        <v>58210.7138</v>
      </c>
      <c r="H331" s="270">
        <f>H332+H348+H387</f>
        <v>62210.16</v>
      </c>
      <c r="I331" s="270">
        <f>I332+I348+I387</f>
        <v>62210.16</v>
      </c>
    </row>
    <row r="332" spans="1:9" s="200" customFormat="1" ht="25.5">
      <c r="A332" s="372">
        <v>321</v>
      </c>
      <c r="B332" s="318" t="s">
        <v>431</v>
      </c>
      <c r="C332" s="375" t="s">
        <v>367</v>
      </c>
      <c r="D332" s="375"/>
      <c r="E332" s="375"/>
      <c r="F332" s="375"/>
      <c r="G332" s="270">
        <f>G338+G343+G333</f>
        <v>39195.6</v>
      </c>
      <c r="H332" s="270">
        <f>H338+H343</f>
        <v>44780.4</v>
      </c>
      <c r="I332" s="271">
        <f>I338+I343</f>
        <v>44780.4</v>
      </c>
    </row>
    <row r="333" spans="1:9" s="200" customFormat="1" ht="140.25">
      <c r="A333" s="372">
        <v>322</v>
      </c>
      <c r="B333" s="314" t="s">
        <v>859</v>
      </c>
      <c r="C333" s="375" t="s">
        <v>917</v>
      </c>
      <c r="D333" s="375"/>
      <c r="E333" s="375"/>
      <c r="F333" s="375"/>
      <c r="G333" s="270">
        <f>G334</f>
        <v>1434.6</v>
      </c>
      <c r="H333" s="270">
        <v>0</v>
      </c>
      <c r="I333" s="271">
        <v>0</v>
      </c>
    </row>
    <row r="334" spans="1:9" s="200" customFormat="1" ht="25.5">
      <c r="A334" s="372">
        <v>323</v>
      </c>
      <c r="B334" s="317" t="s">
        <v>510</v>
      </c>
      <c r="C334" s="375" t="s">
        <v>917</v>
      </c>
      <c r="D334" s="375" t="s">
        <v>182</v>
      </c>
      <c r="E334" s="375"/>
      <c r="F334" s="375"/>
      <c r="G334" s="270">
        <f>G335</f>
        <v>1434.6</v>
      </c>
      <c r="H334" s="270">
        <v>0</v>
      </c>
      <c r="I334" s="271">
        <v>0</v>
      </c>
    </row>
    <row r="335" spans="1:9" s="200" customFormat="1" ht="25.5">
      <c r="A335" s="372">
        <v>324</v>
      </c>
      <c r="B335" s="314" t="s">
        <v>223</v>
      </c>
      <c r="C335" s="375" t="s">
        <v>917</v>
      </c>
      <c r="D335" s="375" t="s">
        <v>183</v>
      </c>
      <c r="E335" s="375"/>
      <c r="F335" s="375"/>
      <c r="G335" s="270">
        <f>G336</f>
        <v>1434.6</v>
      </c>
      <c r="H335" s="270">
        <v>0</v>
      </c>
      <c r="I335" s="271">
        <v>0</v>
      </c>
    </row>
    <row r="336" spans="1:9" s="200" customFormat="1" ht="12.75">
      <c r="A336" s="372">
        <v>325</v>
      </c>
      <c r="B336" s="318" t="s">
        <v>95</v>
      </c>
      <c r="C336" s="375" t="s">
        <v>917</v>
      </c>
      <c r="D336" s="375" t="s">
        <v>183</v>
      </c>
      <c r="E336" s="375" t="s">
        <v>148</v>
      </c>
      <c r="F336" s="375" t="s">
        <v>8</v>
      </c>
      <c r="G336" s="270">
        <f>G337</f>
        <v>1434.6</v>
      </c>
      <c r="H336" s="270">
        <v>0</v>
      </c>
      <c r="I336" s="271">
        <v>0</v>
      </c>
    </row>
    <row r="337" spans="1:9" s="200" customFormat="1" ht="12.75">
      <c r="A337" s="372">
        <v>326</v>
      </c>
      <c r="B337" s="314" t="s">
        <v>137</v>
      </c>
      <c r="C337" s="375" t="s">
        <v>917</v>
      </c>
      <c r="D337" s="375" t="s">
        <v>183</v>
      </c>
      <c r="E337" s="375" t="s">
        <v>148</v>
      </c>
      <c r="F337" s="375" t="s">
        <v>148</v>
      </c>
      <c r="G337" s="270">
        <v>1434.6</v>
      </c>
      <c r="H337" s="270">
        <v>0</v>
      </c>
      <c r="I337" s="271">
        <v>0</v>
      </c>
    </row>
    <row r="338" spans="1:9" s="200" customFormat="1" ht="89.25">
      <c r="A338" s="372">
        <v>327</v>
      </c>
      <c r="B338" s="318" t="s">
        <v>813</v>
      </c>
      <c r="C338" s="375" t="s">
        <v>368</v>
      </c>
      <c r="D338" s="375"/>
      <c r="E338" s="375"/>
      <c r="F338" s="375"/>
      <c r="G338" s="270">
        <f>G339</f>
        <v>9660</v>
      </c>
      <c r="H338" s="267">
        <f aca="true" t="shared" si="68" ref="H338:I341">H339</f>
        <v>10813</v>
      </c>
      <c r="I338" s="268">
        <f t="shared" si="68"/>
        <v>10813</v>
      </c>
    </row>
    <row r="339" spans="1:9" s="200" customFormat="1" ht="12.75">
      <c r="A339" s="372">
        <v>328</v>
      </c>
      <c r="B339" s="318" t="s">
        <v>184</v>
      </c>
      <c r="C339" s="375" t="s">
        <v>368</v>
      </c>
      <c r="D339" s="375" t="s">
        <v>185</v>
      </c>
      <c r="E339" s="375"/>
      <c r="F339" s="375"/>
      <c r="G339" s="270">
        <f>G340</f>
        <v>9660</v>
      </c>
      <c r="H339" s="267">
        <f t="shared" si="68"/>
        <v>10813</v>
      </c>
      <c r="I339" s="268">
        <f t="shared" si="68"/>
        <v>10813</v>
      </c>
    </row>
    <row r="340" spans="1:9" s="200" customFormat="1" ht="38.25">
      <c r="A340" s="372">
        <v>329</v>
      </c>
      <c r="B340" s="318" t="s">
        <v>516</v>
      </c>
      <c r="C340" s="375" t="s">
        <v>368</v>
      </c>
      <c r="D340" s="375" t="s">
        <v>197</v>
      </c>
      <c r="E340" s="375"/>
      <c r="F340" s="375"/>
      <c r="G340" s="270">
        <f>G341</f>
        <v>9660</v>
      </c>
      <c r="H340" s="267">
        <f t="shared" si="68"/>
        <v>10813</v>
      </c>
      <c r="I340" s="268">
        <f t="shared" si="68"/>
        <v>10813</v>
      </c>
    </row>
    <row r="341" spans="1:9" s="200" customFormat="1" ht="12.75">
      <c r="A341" s="372">
        <v>330</v>
      </c>
      <c r="B341" s="318" t="s">
        <v>95</v>
      </c>
      <c r="C341" s="375" t="s">
        <v>368</v>
      </c>
      <c r="D341" s="375" t="s">
        <v>197</v>
      </c>
      <c r="E341" s="375" t="s">
        <v>148</v>
      </c>
      <c r="F341" s="375" t="s">
        <v>8</v>
      </c>
      <c r="G341" s="270">
        <f>G342</f>
        <v>9660</v>
      </c>
      <c r="H341" s="267">
        <f t="shared" si="68"/>
        <v>10813</v>
      </c>
      <c r="I341" s="268">
        <f t="shared" si="68"/>
        <v>10813</v>
      </c>
    </row>
    <row r="342" spans="1:9" s="200" customFormat="1" ht="12.75">
      <c r="A342" s="372">
        <v>331</v>
      </c>
      <c r="B342" s="318" t="s">
        <v>96</v>
      </c>
      <c r="C342" s="375" t="s">
        <v>368</v>
      </c>
      <c r="D342" s="375" t="s">
        <v>197</v>
      </c>
      <c r="E342" s="375" t="s">
        <v>148</v>
      </c>
      <c r="F342" s="375" t="s">
        <v>144</v>
      </c>
      <c r="G342" s="270">
        <v>9660</v>
      </c>
      <c r="H342" s="267">
        <v>10813</v>
      </c>
      <c r="I342" s="268">
        <v>10813</v>
      </c>
    </row>
    <row r="343" spans="1:9" s="200" customFormat="1" ht="114.75">
      <c r="A343" s="372">
        <v>332</v>
      </c>
      <c r="B343" s="318" t="s">
        <v>814</v>
      </c>
      <c r="C343" s="375" t="s">
        <v>389</v>
      </c>
      <c r="D343" s="375"/>
      <c r="E343" s="375"/>
      <c r="F343" s="375"/>
      <c r="G343" s="270">
        <f>G344</f>
        <v>28101</v>
      </c>
      <c r="H343" s="267">
        <f aca="true" t="shared" si="69" ref="H343:I345">H344</f>
        <v>33967.4</v>
      </c>
      <c r="I343" s="268">
        <f t="shared" si="69"/>
        <v>33967.4</v>
      </c>
    </row>
    <row r="344" spans="1:9" s="200" customFormat="1" ht="12.75">
      <c r="A344" s="372">
        <v>333</v>
      </c>
      <c r="B344" s="318" t="s">
        <v>184</v>
      </c>
      <c r="C344" s="375" t="s">
        <v>389</v>
      </c>
      <c r="D344" s="375" t="s">
        <v>185</v>
      </c>
      <c r="E344" s="375"/>
      <c r="F344" s="375"/>
      <c r="G344" s="270">
        <f>G345</f>
        <v>28101</v>
      </c>
      <c r="H344" s="267">
        <f t="shared" si="69"/>
        <v>33967.4</v>
      </c>
      <c r="I344" s="268">
        <f t="shared" si="69"/>
        <v>33967.4</v>
      </c>
    </row>
    <row r="345" spans="1:9" s="200" customFormat="1" ht="38.25">
      <c r="A345" s="372">
        <v>334</v>
      </c>
      <c r="B345" s="318" t="s">
        <v>516</v>
      </c>
      <c r="C345" s="375" t="s">
        <v>389</v>
      </c>
      <c r="D345" s="375" t="s">
        <v>197</v>
      </c>
      <c r="E345" s="375"/>
      <c r="F345" s="375"/>
      <c r="G345" s="270">
        <f>G346</f>
        <v>28101</v>
      </c>
      <c r="H345" s="267">
        <f t="shared" si="69"/>
        <v>33967.4</v>
      </c>
      <c r="I345" s="268">
        <f t="shared" si="69"/>
        <v>33967.4</v>
      </c>
    </row>
    <row r="346" spans="1:9" s="200" customFormat="1" ht="12.75">
      <c r="A346" s="372">
        <v>335</v>
      </c>
      <c r="B346" s="318" t="s">
        <v>95</v>
      </c>
      <c r="C346" s="375" t="s">
        <v>389</v>
      </c>
      <c r="D346" s="375" t="s">
        <v>197</v>
      </c>
      <c r="E346" s="375" t="s">
        <v>148</v>
      </c>
      <c r="F346" s="375" t="s">
        <v>8</v>
      </c>
      <c r="G346" s="270">
        <f>G347</f>
        <v>28101</v>
      </c>
      <c r="H346" s="267">
        <f>H347</f>
        <v>33967.4</v>
      </c>
      <c r="I346" s="268">
        <f>I347</f>
        <v>33967.4</v>
      </c>
    </row>
    <row r="347" spans="1:9" s="200" customFormat="1" ht="12.75">
      <c r="A347" s="372">
        <v>336</v>
      </c>
      <c r="B347" s="318" t="s">
        <v>96</v>
      </c>
      <c r="C347" s="375" t="s">
        <v>389</v>
      </c>
      <c r="D347" s="375" t="s">
        <v>197</v>
      </c>
      <c r="E347" s="375" t="s">
        <v>148</v>
      </c>
      <c r="F347" s="375" t="s">
        <v>144</v>
      </c>
      <c r="G347" s="270">
        <v>28101</v>
      </c>
      <c r="H347" s="270">
        <v>33967.4</v>
      </c>
      <c r="I347" s="271">
        <v>33967.4</v>
      </c>
    </row>
    <row r="348" spans="1:9" s="200" customFormat="1" ht="25.5">
      <c r="A348" s="372">
        <v>337</v>
      </c>
      <c r="B348" s="318" t="s">
        <v>263</v>
      </c>
      <c r="C348" s="375" t="s">
        <v>327</v>
      </c>
      <c r="D348" s="375"/>
      <c r="E348" s="375"/>
      <c r="F348" s="375"/>
      <c r="G348" s="270">
        <f>G349+G367+G372+G377+G382+G362</f>
        <v>18799.113800000003</v>
      </c>
      <c r="H348" s="270">
        <f>H349</f>
        <v>17429.76</v>
      </c>
      <c r="I348" s="271">
        <f>I349</f>
        <v>17429.76</v>
      </c>
    </row>
    <row r="349" spans="1:9" s="200" customFormat="1" ht="63.75">
      <c r="A349" s="372">
        <v>338</v>
      </c>
      <c r="B349" s="380" t="s">
        <v>262</v>
      </c>
      <c r="C349" s="381" t="s">
        <v>335</v>
      </c>
      <c r="D349" s="381"/>
      <c r="E349" s="375"/>
      <c r="F349" s="375"/>
      <c r="G349" s="272">
        <f>G350+G354+G358</f>
        <v>18485.88</v>
      </c>
      <c r="H349" s="272">
        <f>H350+H354+H358</f>
        <v>17429.76</v>
      </c>
      <c r="I349" s="273">
        <f>I350+I354+I358</f>
        <v>17429.76</v>
      </c>
    </row>
    <row r="350" spans="1:9" s="200" customFormat="1" ht="38.25">
      <c r="A350" s="372">
        <v>339</v>
      </c>
      <c r="B350" s="378" t="s">
        <v>180</v>
      </c>
      <c r="C350" s="381" t="s">
        <v>335</v>
      </c>
      <c r="D350" s="381" t="s">
        <v>170</v>
      </c>
      <c r="E350" s="375"/>
      <c r="F350" s="375"/>
      <c r="G350" s="272">
        <f>G351</f>
        <v>16947.93</v>
      </c>
      <c r="H350" s="272">
        <f aca="true" t="shared" si="70" ref="H350:I352">H351</f>
        <v>15891.594</v>
      </c>
      <c r="I350" s="273">
        <f t="shared" si="70"/>
        <v>15891.594</v>
      </c>
    </row>
    <row r="351" spans="1:9" s="200" customFormat="1" ht="12.75">
      <c r="A351" s="372">
        <v>340</v>
      </c>
      <c r="B351" s="390" t="s">
        <v>195</v>
      </c>
      <c r="C351" s="381" t="s">
        <v>335</v>
      </c>
      <c r="D351" s="381" t="s">
        <v>140</v>
      </c>
      <c r="E351" s="375"/>
      <c r="F351" s="375"/>
      <c r="G351" s="272">
        <f>G352</f>
        <v>16947.93</v>
      </c>
      <c r="H351" s="272">
        <f t="shared" si="70"/>
        <v>15891.594</v>
      </c>
      <c r="I351" s="273">
        <f t="shared" si="70"/>
        <v>15891.594</v>
      </c>
    </row>
    <row r="352" spans="1:9" s="200" customFormat="1" ht="12.75">
      <c r="A352" s="372">
        <v>341</v>
      </c>
      <c r="B352" s="318" t="s">
        <v>95</v>
      </c>
      <c r="C352" s="381" t="s">
        <v>335</v>
      </c>
      <c r="D352" s="381" t="s">
        <v>140</v>
      </c>
      <c r="E352" s="375" t="s">
        <v>148</v>
      </c>
      <c r="F352" s="375" t="s">
        <v>8</v>
      </c>
      <c r="G352" s="272">
        <f>G353</f>
        <v>16947.93</v>
      </c>
      <c r="H352" s="272">
        <f t="shared" si="70"/>
        <v>15891.594</v>
      </c>
      <c r="I352" s="273">
        <f t="shared" si="70"/>
        <v>15891.594</v>
      </c>
    </row>
    <row r="353" spans="1:9" s="200" customFormat="1" ht="12.75">
      <c r="A353" s="372">
        <v>342</v>
      </c>
      <c r="B353" s="318" t="s">
        <v>137</v>
      </c>
      <c r="C353" s="381" t="s">
        <v>335</v>
      </c>
      <c r="D353" s="381" t="s">
        <v>140</v>
      </c>
      <c r="E353" s="375" t="s">
        <v>148</v>
      </c>
      <c r="F353" s="375" t="s">
        <v>148</v>
      </c>
      <c r="G353" s="272">
        <v>16947.93</v>
      </c>
      <c r="H353" s="272">
        <v>15891.594</v>
      </c>
      <c r="I353" s="273">
        <v>15891.594</v>
      </c>
    </row>
    <row r="354" spans="1:9" s="200" customFormat="1" ht="25.5">
      <c r="A354" s="372">
        <v>343</v>
      </c>
      <c r="B354" s="376" t="s">
        <v>510</v>
      </c>
      <c r="C354" s="381" t="s">
        <v>335</v>
      </c>
      <c r="D354" s="381" t="s">
        <v>182</v>
      </c>
      <c r="E354" s="375"/>
      <c r="F354" s="375"/>
      <c r="G354" s="272">
        <f>G355</f>
        <v>1463.15</v>
      </c>
      <c r="H354" s="272">
        <f aca="true" t="shared" si="71" ref="H354:I356">H355</f>
        <v>1463.366</v>
      </c>
      <c r="I354" s="273">
        <f t="shared" si="71"/>
        <v>1463.366</v>
      </c>
    </row>
    <row r="355" spans="1:9" s="200" customFormat="1" ht="25.5">
      <c r="A355" s="372">
        <v>344</v>
      </c>
      <c r="B355" s="376" t="s">
        <v>196</v>
      </c>
      <c r="C355" s="381" t="s">
        <v>335</v>
      </c>
      <c r="D355" s="381" t="s">
        <v>183</v>
      </c>
      <c r="E355" s="375"/>
      <c r="F355" s="375"/>
      <c r="G355" s="272">
        <f>G356</f>
        <v>1463.15</v>
      </c>
      <c r="H355" s="272">
        <f t="shared" si="71"/>
        <v>1463.366</v>
      </c>
      <c r="I355" s="273">
        <f t="shared" si="71"/>
        <v>1463.366</v>
      </c>
    </row>
    <row r="356" spans="1:9" s="200" customFormat="1" ht="12.75">
      <c r="A356" s="372">
        <v>345</v>
      </c>
      <c r="B356" s="318" t="s">
        <v>95</v>
      </c>
      <c r="C356" s="381" t="s">
        <v>335</v>
      </c>
      <c r="D356" s="381" t="s">
        <v>183</v>
      </c>
      <c r="E356" s="375" t="s">
        <v>148</v>
      </c>
      <c r="F356" s="375" t="s">
        <v>8</v>
      </c>
      <c r="G356" s="272">
        <f>G357</f>
        <v>1463.15</v>
      </c>
      <c r="H356" s="272">
        <f t="shared" si="71"/>
        <v>1463.366</v>
      </c>
      <c r="I356" s="273">
        <f t="shared" si="71"/>
        <v>1463.366</v>
      </c>
    </row>
    <row r="357" spans="1:9" s="200" customFormat="1" ht="12.75">
      <c r="A357" s="372">
        <v>346</v>
      </c>
      <c r="B357" s="318" t="s">
        <v>137</v>
      </c>
      <c r="C357" s="381" t="s">
        <v>335</v>
      </c>
      <c r="D357" s="381" t="s">
        <v>183</v>
      </c>
      <c r="E357" s="375" t="s">
        <v>148</v>
      </c>
      <c r="F357" s="375" t="s">
        <v>148</v>
      </c>
      <c r="G357" s="272">
        <v>1463.15</v>
      </c>
      <c r="H357" s="272">
        <v>1463.366</v>
      </c>
      <c r="I357" s="273">
        <v>1463.366</v>
      </c>
    </row>
    <row r="358" spans="1:9" s="200" customFormat="1" ht="12.75">
      <c r="A358" s="372">
        <v>347</v>
      </c>
      <c r="B358" s="318" t="s">
        <v>184</v>
      </c>
      <c r="C358" s="381" t="s">
        <v>335</v>
      </c>
      <c r="D358" s="381" t="s">
        <v>185</v>
      </c>
      <c r="E358" s="375"/>
      <c r="F358" s="375"/>
      <c r="G358" s="272">
        <f>G359</f>
        <v>74.8</v>
      </c>
      <c r="H358" s="272">
        <f aca="true" t="shared" si="72" ref="H358:I360">H359</f>
        <v>74.8</v>
      </c>
      <c r="I358" s="273">
        <f t="shared" si="72"/>
        <v>74.8</v>
      </c>
    </row>
    <row r="359" spans="1:9" s="200" customFormat="1" ht="12.75">
      <c r="A359" s="372">
        <v>348</v>
      </c>
      <c r="B359" s="318" t="s">
        <v>186</v>
      </c>
      <c r="C359" s="381" t="s">
        <v>335</v>
      </c>
      <c r="D359" s="381" t="s">
        <v>187</v>
      </c>
      <c r="E359" s="375"/>
      <c r="F359" s="375"/>
      <c r="G359" s="272">
        <f>G360</f>
        <v>74.8</v>
      </c>
      <c r="H359" s="272">
        <f t="shared" si="72"/>
        <v>74.8</v>
      </c>
      <c r="I359" s="273">
        <f t="shared" si="72"/>
        <v>74.8</v>
      </c>
    </row>
    <row r="360" spans="1:9" s="200" customFormat="1" ht="12.75">
      <c r="A360" s="372">
        <v>349</v>
      </c>
      <c r="B360" s="318" t="s">
        <v>95</v>
      </c>
      <c r="C360" s="381" t="s">
        <v>335</v>
      </c>
      <c r="D360" s="381" t="s">
        <v>187</v>
      </c>
      <c r="E360" s="375" t="s">
        <v>148</v>
      </c>
      <c r="F360" s="375" t="s">
        <v>8</v>
      </c>
      <c r="G360" s="272">
        <f>G361</f>
        <v>74.8</v>
      </c>
      <c r="H360" s="272">
        <f t="shared" si="72"/>
        <v>74.8</v>
      </c>
      <c r="I360" s="273">
        <f t="shared" si="72"/>
        <v>74.8</v>
      </c>
    </row>
    <row r="361" spans="1:9" s="200" customFormat="1" ht="12.75">
      <c r="A361" s="372">
        <v>350</v>
      </c>
      <c r="B361" s="318" t="s">
        <v>137</v>
      </c>
      <c r="C361" s="381" t="s">
        <v>335</v>
      </c>
      <c r="D361" s="381" t="s">
        <v>187</v>
      </c>
      <c r="E361" s="375" t="s">
        <v>148</v>
      </c>
      <c r="F361" s="375" t="s">
        <v>148</v>
      </c>
      <c r="G361" s="272">
        <v>74.8</v>
      </c>
      <c r="H361" s="272">
        <v>74.8</v>
      </c>
      <c r="I361" s="273">
        <v>74.8</v>
      </c>
    </row>
    <row r="362" spans="1:9" s="200" customFormat="1" ht="76.5">
      <c r="A362" s="372">
        <v>351</v>
      </c>
      <c r="B362" s="342" t="s">
        <v>986</v>
      </c>
      <c r="C362" s="325" t="s">
        <v>987</v>
      </c>
      <c r="D362" s="325"/>
      <c r="E362" s="316"/>
      <c r="F362" s="269"/>
      <c r="G362" s="223">
        <f>G363</f>
        <v>27.8338</v>
      </c>
      <c r="H362" s="223">
        <v>0</v>
      </c>
      <c r="I362" s="273">
        <v>0</v>
      </c>
    </row>
    <row r="363" spans="1:9" s="200" customFormat="1" ht="25.5">
      <c r="A363" s="372">
        <v>352</v>
      </c>
      <c r="B363" s="317" t="s">
        <v>510</v>
      </c>
      <c r="C363" s="325" t="s">
        <v>987</v>
      </c>
      <c r="D363" s="325" t="s">
        <v>182</v>
      </c>
      <c r="E363" s="316"/>
      <c r="F363" s="269"/>
      <c r="G363" s="223">
        <f>G364</f>
        <v>27.8338</v>
      </c>
      <c r="H363" s="223">
        <v>0</v>
      </c>
      <c r="I363" s="273">
        <v>0</v>
      </c>
    </row>
    <row r="364" spans="1:9" s="200" customFormat="1" ht="25.5">
      <c r="A364" s="372">
        <v>353</v>
      </c>
      <c r="B364" s="314" t="s">
        <v>223</v>
      </c>
      <c r="C364" s="325" t="s">
        <v>987</v>
      </c>
      <c r="D364" s="325" t="s">
        <v>183</v>
      </c>
      <c r="E364" s="316"/>
      <c r="F364" s="269"/>
      <c r="G364" s="223">
        <f>G365</f>
        <v>27.8338</v>
      </c>
      <c r="H364" s="223">
        <v>0</v>
      </c>
      <c r="I364" s="273">
        <v>0</v>
      </c>
    </row>
    <row r="365" spans="1:9" s="200" customFormat="1" ht="12.75">
      <c r="A365" s="372">
        <v>354</v>
      </c>
      <c r="B365" s="318" t="s">
        <v>95</v>
      </c>
      <c r="C365" s="325" t="s">
        <v>987</v>
      </c>
      <c r="D365" s="325" t="s">
        <v>183</v>
      </c>
      <c r="E365" s="375" t="s">
        <v>148</v>
      </c>
      <c r="F365" s="375" t="s">
        <v>8</v>
      </c>
      <c r="G365" s="392">
        <f>G366</f>
        <v>27.8338</v>
      </c>
      <c r="H365" s="223">
        <v>0</v>
      </c>
      <c r="I365" s="273">
        <v>0</v>
      </c>
    </row>
    <row r="366" spans="1:9" s="200" customFormat="1" ht="12.75">
      <c r="A366" s="372">
        <v>355</v>
      </c>
      <c r="B366" s="318" t="s">
        <v>137</v>
      </c>
      <c r="C366" s="325" t="s">
        <v>987</v>
      </c>
      <c r="D366" s="325" t="s">
        <v>183</v>
      </c>
      <c r="E366" s="375" t="s">
        <v>148</v>
      </c>
      <c r="F366" s="375" t="s">
        <v>148</v>
      </c>
      <c r="G366" s="272">
        <v>27.8338</v>
      </c>
      <c r="H366" s="272">
        <v>0</v>
      </c>
      <c r="I366" s="273">
        <v>0</v>
      </c>
    </row>
    <row r="367" spans="1:9" s="200" customFormat="1" ht="76.5">
      <c r="A367" s="372">
        <v>356</v>
      </c>
      <c r="B367" s="314" t="s">
        <v>860</v>
      </c>
      <c r="C367" s="325" t="s">
        <v>861</v>
      </c>
      <c r="D367" s="325"/>
      <c r="E367" s="316"/>
      <c r="F367" s="269"/>
      <c r="G367" s="223">
        <f>G368</f>
        <v>40.7</v>
      </c>
      <c r="H367" s="272">
        <v>0</v>
      </c>
      <c r="I367" s="273">
        <v>0</v>
      </c>
    </row>
    <row r="368" spans="1:9" s="200" customFormat="1" ht="25.5">
      <c r="A368" s="372">
        <v>357</v>
      </c>
      <c r="B368" s="317" t="s">
        <v>510</v>
      </c>
      <c r="C368" s="325" t="s">
        <v>861</v>
      </c>
      <c r="D368" s="325" t="s">
        <v>182</v>
      </c>
      <c r="E368" s="316"/>
      <c r="F368" s="269"/>
      <c r="G368" s="223">
        <f>G369</f>
        <v>40.7</v>
      </c>
      <c r="H368" s="272">
        <v>0</v>
      </c>
      <c r="I368" s="273">
        <v>0</v>
      </c>
    </row>
    <row r="369" spans="1:9" s="200" customFormat="1" ht="25.5">
      <c r="A369" s="372">
        <v>358</v>
      </c>
      <c r="B369" s="314" t="s">
        <v>223</v>
      </c>
      <c r="C369" s="325" t="s">
        <v>861</v>
      </c>
      <c r="D369" s="325" t="s">
        <v>183</v>
      </c>
      <c r="E369" s="316"/>
      <c r="F369" s="269"/>
      <c r="G369" s="223">
        <f>G370</f>
        <v>40.7</v>
      </c>
      <c r="H369" s="272">
        <v>0</v>
      </c>
      <c r="I369" s="273">
        <v>0</v>
      </c>
    </row>
    <row r="370" spans="1:9" s="200" customFormat="1" ht="12.75">
      <c r="A370" s="372">
        <v>359</v>
      </c>
      <c r="B370" s="318" t="s">
        <v>95</v>
      </c>
      <c r="C370" s="325" t="s">
        <v>861</v>
      </c>
      <c r="D370" s="325" t="s">
        <v>183</v>
      </c>
      <c r="E370" s="375" t="s">
        <v>148</v>
      </c>
      <c r="F370" s="375" t="s">
        <v>8</v>
      </c>
      <c r="G370" s="272">
        <f>G371</f>
        <v>40.7</v>
      </c>
      <c r="H370" s="272">
        <v>0</v>
      </c>
      <c r="I370" s="273">
        <v>0</v>
      </c>
    </row>
    <row r="371" spans="1:9" s="200" customFormat="1" ht="12.75">
      <c r="A371" s="372">
        <v>360</v>
      </c>
      <c r="B371" s="318" t="s">
        <v>137</v>
      </c>
      <c r="C371" s="325" t="s">
        <v>861</v>
      </c>
      <c r="D371" s="325" t="s">
        <v>183</v>
      </c>
      <c r="E371" s="375" t="s">
        <v>148</v>
      </c>
      <c r="F371" s="375" t="s">
        <v>148</v>
      </c>
      <c r="G371" s="272">
        <v>40.7</v>
      </c>
      <c r="H371" s="272">
        <v>0</v>
      </c>
      <c r="I371" s="273">
        <v>0</v>
      </c>
    </row>
    <row r="372" spans="1:9" s="200" customFormat="1" ht="76.5">
      <c r="A372" s="372">
        <v>361</v>
      </c>
      <c r="B372" s="314" t="s">
        <v>862</v>
      </c>
      <c r="C372" s="325" t="s">
        <v>863</v>
      </c>
      <c r="D372" s="325"/>
      <c r="E372" s="316"/>
      <c r="F372" s="269"/>
      <c r="G372" s="223">
        <f>G373</f>
        <v>82.7</v>
      </c>
      <c r="H372" s="272">
        <v>0</v>
      </c>
      <c r="I372" s="273">
        <v>0</v>
      </c>
    </row>
    <row r="373" spans="1:9" s="200" customFormat="1" ht="25.5">
      <c r="A373" s="372">
        <v>362</v>
      </c>
      <c r="B373" s="317" t="s">
        <v>510</v>
      </c>
      <c r="C373" s="325" t="s">
        <v>863</v>
      </c>
      <c r="D373" s="325" t="s">
        <v>182</v>
      </c>
      <c r="E373" s="316"/>
      <c r="F373" s="269"/>
      <c r="G373" s="223">
        <f>G374</f>
        <v>82.7</v>
      </c>
      <c r="H373" s="272">
        <v>0</v>
      </c>
      <c r="I373" s="273">
        <v>0</v>
      </c>
    </row>
    <row r="374" spans="1:9" s="200" customFormat="1" ht="25.5">
      <c r="A374" s="372">
        <v>363</v>
      </c>
      <c r="B374" s="314" t="s">
        <v>223</v>
      </c>
      <c r="C374" s="325" t="s">
        <v>863</v>
      </c>
      <c r="D374" s="325" t="s">
        <v>183</v>
      </c>
      <c r="E374" s="316"/>
      <c r="F374" s="269"/>
      <c r="G374" s="223">
        <f>G375</f>
        <v>82.7</v>
      </c>
      <c r="H374" s="272">
        <v>0</v>
      </c>
      <c r="I374" s="273">
        <v>0</v>
      </c>
    </row>
    <row r="375" spans="1:9" s="200" customFormat="1" ht="12.75">
      <c r="A375" s="372">
        <v>364</v>
      </c>
      <c r="B375" s="318" t="s">
        <v>95</v>
      </c>
      <c r="C375" s="325" t="s">
        <v>863</v>
      </c>
      <c r="D375" s="325" t="s">
        <v>183</v>
      </c>
      <c r="E375" s="375" t="s">
        <v>148</v>
      </c>
      <c r="F375" s="375" t="s">
        <v>8</v>
      </c>
      <c r="G375" s="272">
        <f>G376</f>
        <v>82.7</v>
      </c>
      <c r="H375" s="272">
        <v>0</v>
      </c>
      <c r="I375" s="273">
        <v>0</v>
      </c>
    </row>
    <row r="376" spans="1:9" s="200" customFormat="1" ht="15" customHeight="1">
      <c r="A376" s="372">
        <v>365</v>
      </c>
      <c r="B376" s="318" t="s">
        <v>137</v>
      </c>
      <c r="C376" s="325" t="s">
        <v>863</v>
      </c>
      <c r="D376" s="325" t="s">
        <v>183</v>
      </c>
      <c r="E376" s="375" t="s">
        <v>148</v>
      </c>
      <c r="F376" s="375" t="s">
        <v>148</v>
      </c>
      <c r="G376" s="272">
        <v>82.7</v>
      </c>
      <c r="H376" s="272">
        <v>0</v>
      </c>
      <c r="I376" s="273">
        <v>0</v>
      </c>
    </row>
    <row r="377" spans="1:9" s="200" customFormat="1" ht="76.5">
      <c r="A377" s="372">
        <v>366</v>
      </c>
      <c r="B377" s="314" t="s">
        <v>865</v>
      </c>
      <c r="C377" s="325" t="s">
        <v>864</v>
      </c>
      <c r="D377" s="325"/>
      <c r="E377" s="316"/>
      <c r="F377" s="269"/>
      <c r="G377" s="223">
        <f>G378</f>
        <v>113</v>
      </c>
      <c r="H377" s="272">
        <v>0</v>
      </c>
      <c r="I377" s="273">
        <v>0</v>
      </c>
    </row>
    <row r="378" spans="1:9" s="200" customFormat="1" ht="25.5">
      <c r="A378" s="372">
        <v>367</v>
      </c>
      <c r="B378" s="317" t="s">
        <v>510</v>
      </c>
      <c r="C378" s="325" t="s">
        <v>864</v>
      </c>
      <c r="D378" s="325" t="s">
        <v>182</v>
      </c>
      <c r="E378" s="316"/>
      <c r="F378" s="269"/>
      <c r="G378" s="223">
        <f>G379</f>
        <v>113</v>
      </c>
      <c r="H378" s="272">
        <v>0</v>
      </c>
      <c r="I378" s="273">
        <v>0</v>
      </c>
    </row>
    <row r="379" spans="1:9" s="200" customFormat="1" ht="68.25" customHeight="1">
      <c r="A379" s="372">
        <v>368</v>
      </c>
      <c r="B379" s="314" t="s">
        <v>223</v>
      </c>
      <c r="C379" s="325" t="s">
        <v>864</v>
      </c>
      <c r="D379" s="325" t="s">
        <v>183</v>
      </c>
      <c r="E379" s="316"/>
      <c r="F379" s="269"/>
      <c r="G379" s="223">
        <f>G380</f>
        <v>113</v>
      </c>
      <c r="H379" s="272">
        <v>0</v>
      </c>
      <c r="I379" s="273">
        <v>0</v>
      </c>
    </row>
    <row r="380" spans="1:9" s="200" customFormat="1" ht="12.75">
      <c r="A380" s="372">
        <v>369</v>
      </c>
      <c r="B380" s="318" t="s">
        <v>95</v>
      </c>
      <c r="C380" s="325" t="s">
        <v>864</v>
      </c>
      <c r="D380" s="325" t="s">
        <v>183</v>
      </c>
      <c r="E380" s="375" t="s">
        <v>148</v>
      </c>
      <c r="F380" s="375" t="s">
        <v>8</v>
      </c>
      <c r="G380" s="272">
        <f>G381</f>
        <v>113</v>
      </c>
      <c r="H380" s="272">
        <v>0</v>
      </c>
      <c r="I380" s="273">
        <v>0</v>
      </c>
    </row>
    <row r="381" spans="1:9" s="200" customFormat="1" ht="15" customHeight="1">
      <c r="A381" s="372">
        <v>370</v>
      </c>
      <c r="B381" s="318" t="s">
        <v>137</v>
      </c>
      <c r="C381" s="325" t="s">
        <v>864</v>
      </c>
      <c r="D381" s="325" t="s">
        <v>183</v>
      </c>
      <c r="E381" s="375" t="s">
        <v>148</v>
      </c>
      <c r="F381" s="375" t="s">
        <v>148</v>
      </c>
      <c r="G381" s="272">
        <v>113</v>
      </c>
      <c r="H381" s="272">
        <v>0</v>
      </c>
      <c r="I381" s="273">
        <v>0</v>
      </c>
    </row>
    <row r="382" spans="1:9" s="200" customFormat="1" ht="76.5">
      <c r="A382" s="372">
        <v>371</v>
      </c>
      <c r="B382" s="314" t="s">
        <v>866</v>
      </c>
      <c r="C382" s="325" t="s">
        <v>867</v>
      </c>
      <c r="D382" s="325"/>
      <c r="E382" s="316"/>
      <c r="F382" s="269"/>
      <c r="G382" s="223">
        <f>G383</f>
        <v>49</v>
      </c>
      <c r="H382" s="272">
        <v>0</v>
      </c>
      <c r="I382" s="273">
        <v>0</v>
      </c>
    </row>
    <row r="383" spans="1:9" s="200" customFormat="1" ht="25.5">
      <c r="A383" s="372">
        <v>372</v>
      </c>
      <c r="B383" s="317" t="s">
        <v>510</v>
      </c>
      <c r="C383" s="325" t="s">
        <v>867</v>
      </c>
      <c r="D383" s="325" t="s">
        <v>182</v>
      </c>
      <c r="E383" s="316"/>
      <c r="F383" s="269"/>
      <c r="G383" s="223">
        <f>G384</f>
        <v>49</v>
      </c>
      <c r="H383" s="272">
        <v>0</v>
      </c>
      <c r="I383" s="273">
        <v>0</v>
      </c>
    </row>
    <row r="384" spans="1:9" s="200" customFormat="1" ht="67.5" customHeight="1">
      <c r="A384" s="372">
        <v>373</v>
      </c>
      <c r="B384" s="314" t="s">
        <v>223</v>
      </c>
      <c r="C384" s="325" t="s">
        <v>867</v>
      </c>
      <c r="D384" s="325" t="s">
        <v>183</v>
      </c>
      <c r="E384" s="316"/>
      <c r="F384" s="269"/>
      <c r="G384" s="223">
        <f>G385</f>
        <v>49</v>
      </c>
      <c r="H384" s="272">
        <v>0</v>
      </c>
      <c r="I384" s="273">
        <v>0</v>
      </c>
    </row>
    <row r="385" spans="1:9" s="200" customFormat="1" ht="12.75">
      <c r="A385" s="372">
        <v>374</v>
      </c>
      <c r="B385" s="318" t="s">
        <v>95</v>
      </c>
      <c r="C385" s="325" t="s">
        <v>867</v>
      </c>
      <c r="D385" s="325" t="s">
        <v>183</v>
      </c>
      <c r="E385" s="375" t="s">
        <v>148</v>
      </c>
      <c r="F385" s="375" t="s">
        <v>8</v>
      </c>
      <c r="G385" s="272">
        <f>G386</f>
        <v>49</v>
      </c>
      <c r="H385" s="272">
        <v>0</v>
      </c>
      <c r="I385" s="273">
        <v>0</v>
      </c>
    </row>
    <row r="386" spans="1:9" s="200" customFormat="1" ht="15.75" customHeight="1">
      <c r="A386" s="372">
        <v>375</v>
      </c>
      <c r="B386" s="318" t="s">
        <v>137</v>
      </c>
      <c r="C386" s="325" t="s">
        <v>867</v>
      </c>
      <c r="D386" s="325" t="s">
        <v>183</v>
      </c>
      <c r="E386" s="375" t="s">
        <v>148</v>
      </c>
      <c r="F386" s="375" t="s">
        <v>148</v>
      </c>
      <c r="G386" s="272">
        <v>49</v>
      </c>
      <c r="H386" s="272">
        <v>0</v>
      </c>
      <c r="I386" s="273">
        <v>0</v>
      </c>
    </row>
    <row r="387" spans="1:9" s="200" customFormat="1" ht="12.75">
      <c r="A387" s="372">
        <v>376</v>
      </c>
      <c r="B387" s="314" t="s">
        <v>982</v>
      </c>
      <c r="C387" s="325" t="s">
        <v>983</v>
      </c>
      <c r="D387" s="325"/>
      <c r="E387" s="316"/>
      <c r="F387" s="269"/>
      <c r="G387" s="237">
        <f>G388</f>
        <v>216</v>
      </c>
      <c r="H387" s="272">
        <v>0</v>
      </c>
      <c r="I387" s="273">
        <v>0</v>
      </c>
    </row>
    <row r="388" spans="1:9" s="200" customFormat="1" ht="63.75">
      <c r="A388" s="372">
        <v>377</v>
      </c>
      <c r="B388" s="314" t="s">
        <v>984</v>
      </c>
      <c r="C388" s="325" t="s">
        <v>985</v>
      </c>
      <c r="D388" s="325"/>
      <c r="E388" s="316"/>
      <c r="F388" s="269"/>
      <c r="G388" s="237">
        <f>G389</f>
        <v>216</v>
      </c>
      <c r="H388" s="272">
        <v>0</v>
      </c>
      <c r="I388" s="273">
        <v>0</v>
      </c>
    </row>
    <row r="389" spans="1:9" s="200" customFormat="1" ht="66.75" customHeight="1">
      <c r="A389" s="372">
        <v>378</v>
      </c>
      <c r="B389" s="317" t="s">
        <v>510</v>
      </c>
      <c r="C389" s="325" t="s">
        <v>985</v>
      </c>
      <c r="D389" s="325" t="s">
        <v>182</v>
      </c>
      <c r="E389" s="316"/>
      <c r="F389" s="269"/>
      <c r="G389" s="237">
        <f>G390</f>
        <v>216</v>
      </c>
      <c r="H389" s="272">
        <v>0</v>
      </c>
      <c r="I389" s="273">
        <v>0</v>
      </c>
    </row>
    <row r="390" spans="1:9" s="200" customFormat="1" ht="25.5">
      <c r="A390" s="372">
        <v>379</v>
      </c>
      <c r="B390" s="314" t="s">
        <v>223</v>
      </c>
      <c r="C390" s="325" t="s">
        <v>985</v>
      </c>
      <c r="D390" s="325" t="s">
        <v>183</v>
      </c>
      <c r="E390" s="316"/>
      <c r="F390" s="269"/>
      <c r="G390" s="237">
        <f>G391</f>
        <v>216</v>
      </c>
      <c r="H390" s="272">
        <v>0</v>
      </c>
      <c r="I390" s="273">
        <v>0</v>
      </c>
    </row>
    <row r="391" spans="1:9" s="200" customFormat="1" ht="15" customHeight="1">
      <c r="A391" s="372">
        <v>380</v>
      </c>
      <c r="B391" s="318" t="s">
        <v>64</v>
      </c>
      <c r="C391" s="325" t="s">
        <v>985</v>
      </c>
      <c r="D391" s="325" t="s">
        <v>183</v>
      </c>
      <c r="E391" s="375" t="s">
        <v>110</v>
      </c>
      <c r="F391" s="375" t="s">
        <v>8</v>
      </c>
      <c r="G391" s="272">
        <f>G392</f>
        <v>216</v>
      </c>
      <c r="H391" s="272">
        <v>0</v>
      </c>
      <c r="I391" s="273">
        <v>0</v>
      </c>
    </row>
    <row r="392" spans="1:9" s="200" customFormat="1" ht="12.75">
      <c r="A392" s="372">
        <v>381</v>
      </c>
      <c r="B392" s="826" t="s">
        <v>960</v>
      </c>
      <c r="C392" s="325" t="s">
        <v>985</v>
      </c>
      <c r="D392" s="325" t="s">
        <v>183</v>
      </c>
      <c r="E392" s="375" t="s">
        <v>110</v>
      </c>
      <c r="F392" s="375" t="s">
        <v>123</v>
      </c>
      <c r="G392" s="272">
        <v>216</v>
      </c>
      <c r="H392" s="272">
        <v>0</v>
      </c>
      <c r="I392" s="273">
        <v>0</v>
      </c>
    </row>
    <row r="393" spans="1:9" s="200" customFormat="1" ht="25.5">
      <c r="A393" s="372">
        <v>382</v>
      </c>
      <c r="B393" s="314" t="s">
        <v>796</v>
      </c>
      <c r="C393" s="325" t="s">
        <v>797</v>
      </c>
      <c r="D393" s="325"/>
      <c r="E393" s="375"/>
      <c r="F393" s="375"/>
      <c r="G393" s="272">
        <f aca="true" t="shared" si="73" ref="G393:I398">G394</f>
        <v>0</v>
      </c>
      <c r="H393" s="272">
        <f t="shared" si="73"/>
        <v>1388</v>
      </c>
      <c r="I393" s="273">
        <f t="shared" si="73"/>
        <v>1388</v>
      </c>
    </row>
    <row r="394" spans="1:9" s="200" customFormat="1" ht="68.25" customHeight="1">
      <c r="A394" s="372">
        <v>383</v>
      </c>
      <c r="B394" s="314" t="s">
        <v>794</v>
      </c>
      <c r="C394" s="325" t="s">
        <v>798</v>
      </c>
      <c r="D394" s="325"/>
      <c r="E394" s="375"/>
      <c r="F394" s="375"/>
      <c r="G394" s="272">
        <f t="shared" si="73"/>
        <v>0</v>
      </c>
      <c r="H394" s="272">
        <f t="shared" si="73"/>
        <v>1388</v>
      </c>
      <c r="I394" s="273">
        <f t="shared" si="73"/>
        <v>1388</v>
      </c>
    </row>
    <row r="395" spans="1:9" s="200" customFormat="1" ht="51">
      <c r="A395" s="372">
        <v>384</v>
      </c>
      <c r="B395" s="314" t="s">
        <v>795</v>
      </c>
      <c r="C395" s="325" t="s">
        <v>799</v>
      </c>
      <c r="D395" s="325"/>
      <c r="E395" s="375"/>
      <c r="F395" s="375"/>
      <c r="G395" s="272">
        <f t="shared" si="73"/>
        <v>0</v>
      </c>
      <c r="H395" s="272">
        <f t="shared" si="73"/>
        <v>1388</v>
      </c>
      <c r="I395" s="273">
        <f t="shared" si="73"/>
        <v>1388</v>
      </c>
    </row>
    <row r="396" spans="1:9" s="200" customFormat="1" ht="18" customHeight="1">
      <c r="A396" s="372">
        <v>385</v>
      </c>
      <c r="B396" s="317" t="s">
        <v>510</v>
      </c>
      <c r="C396" s="325" t="s">
        <v>799</v>
      </c>
      <c r="D396" s="325" t="s">
        <v>182</v>
      </c>
      <c r="E396" s="375"/>
      <c r="F396" s="375"/>
      <c r="G396" s="272">
        <f t="shared" si="73"/>
        <v>0</v>
      </c>
      <c r="H396" s="272">
        <f t="shared" si="73"/>
        <v>1388</v>
      </c>
      <c r="I396" s="273">
        <f t="shared" si="73"/>
        <v>1388</v>
      </c>
    </row>
    <row r="397" spans="1:9" s="200" customFormat="1" ht="25.5">
      <c r="A397" s="372">
        <v>386</v>
      </c>
      <c r="B397" s="314" t="s">
        <v>223</v>
      </c>
      <c r="C397" s="325" t="s">
        <v>799</v>
      </c>
      <c r="D397" s="325" t="s">
        <v>183</v>
      </c>
      <c r="E397" s="375"/>
      <c r="F397" s="375"/>
      <c r="G397" s="272">
        <f t="shared" si="73"/>
        <v>0</v>
      </c>
      <c r="H397" s="272">
        <f t="shared" si="73"/>
        <v>1388</v>
      </c>
      <c r="I397" s="273">
        <f t="shared" si="73"/>
        <v>1388</v>
      </c>
    </row>
    <row r="398" spans="1:9" s="200" customFormat="1" ht="12.75">
      <c r="A398" s="372">
        <v>387</v>
      </c>
      <c r="B398" s="314" t="s">
        <v>603</v>
      </c>
      <c r="C398" s="325" t="s">
        <v>799</v>
      </c>
      <c r="D398" s="325" t="s">
        <v>183</v>
      </c>
      <c r="E398" s="375" t="s">
        <v>101</v>
      </c>
      <c r="F398" s="375" t="s">
        <v>8</v>
      </c>
      <c r="G398" s="272">
        <f t="shared" si="73"/>
        <v>0</v>
      </c>
      <c r="H398" s="272">
        <f>H399</f>
        <v>1388</v>
      </c>
      <c r="I398" s="273">
        <f>I399</f>
        <v>1388</v>
      </c>
    </row>
    <row r="399" spans="1:9" s="200" customFormat="1" ht="66.75" customHeight="1">
      <c r="A399" s="372">
        <v>388</v>
      </c>
      <c r="B399" s="314" t="s">
        <v>843</v>
      </c>
      <c r="C399" s="325" t="s">
        <v>799</v>
      </c>
      <c r="D399" s="325" t="s">
        <v>183</v>
      </c>
      <c r="E399" s="375" t="s">
        <v>101</v>
      </c>
      <c r="F399" s="375" t="s">
        <v>148</v>
      </c>
      <c r="G399" s="272">
        <f>1388-1388</f>
        <v>0</v>
      </c>
      <c r="H399" s="272">
        <v>1388</v>
      </c>
      <c r="I399" s="273">
        <v>1388</v>
      </c>
    </row>
    <row r="400" spans="1:9" s="200" customFormat="1" ht="25.5">
      <c r="A400" s="372">
        <v>389</v>
      </c>
      <c r="B400" s="318" t="s">
        <v>425</v>
      </c>
      <c r="C400" s="375" t="s">
        <v>358</v>
      </c>
      <c r="D400" s="375"/>
      <c r="E400" s="375"/>
      <c r="F400" s="375"/>
      <c r="G400" s="270">
        <f>G401+G424+G465+G471+G492+G498</f>
        <v>120980.75537</v>
      </c>
      <c r="H400" s="270">
        <f>H401+H424+H465+H471+H492+H498</f>
        <v>106098.471</v>
      </c>
      <c r="I400" s="271">
        <f>I401+I424+I465+I471+I492+I498</f>
        <v>106097.67099999999</v>
      </c>
    </row>
    <row r="401" spans="1:9" s="200" customFormat="1" ht="12.75">
      <c r="A401" s="372">
        <v>390</v>
      </c>
      <c r="B401" s="318" t="s">
        <v>277</v>
      </c>
      <c r="C401" s="375" t="s">
        <v>359</v>
      </c>
      <c r="D401" s="375"/>
      <c r="E401" s="375"/>
      <c r="F401" s="375"/>
      <c r="G401" s="270">
        <f>G415+G402</f>
        <v>5662.66</v>
      </c>
      <c r="H401" s="270">
        <f>H415+H402</f>
        <v>5202.7</v>
      </c>
      <c r="I401" s="271">
        <f>I415+I402</f>
        <v>5202.7</v>
      </c>
    </row>
    <row r="402" spans="1:9" s="200" customFormat="1" ht="51">
      <c r="A402" s="372">
        <v>391</v>
      </c>
      <c r="B402" s="314" t="s">
        <v>826</v>
      </c>
      <c r="C402" s="316" t="s">
        <v>827</v>
      </c>
      <c r="D402" s="316"/>
      <c r="E402" s="316"/>
      <c r="F402" s="269"/>
      <c r="G402" s="222">
        <f>G403+G407+G411</f>
        <v>5296.76</v>
      </c>
      <c r="H402" s="222">
        <f>H403+H407+H411</f>
        <v>4888.8</v>
      </c>
      <c r="I402" s="273">
        <f>I403+I407+I411</f>
        <v>4888.8</v>
      </c>
    </row>
    <row r="403" spans="1:9" s="200" customFormat="1" ht="38.25">
      <c r="A403" s="372">
        <v>392</v>
      </c>
      <c r="B403" s="314" t="s">
        <v>242</v>
      </c>
      <c r="C403" s="316" t="s">
        <v>827</v>
      </c>
      <c r="D403" s="316" t="s">
        <v>170</v>
      </c>
      <c r="E403" s="316"/>
      <c r="F403" s="269"/>
      <c r="G403" s="222">
        <f aca="true" t="shared" si="74" ref="G403:I405">G404</f>
        <v>5257.582</v>
      </c>
      <c r="H403" s="222">
        <f t="shared" si="74"/>
        <v>4849.622</v>
      </c>
      <c r="I403" s="273">
        <f t="shared" si="74"/>
        <v>4849.622</v>
      </c>
    </row>
    <row r="404" spans="1:9" s="200" customFormat="1" ht="67.5" customHeight="1">
      <c r="A404" s="372">
        <v>393</v>
      </c>
      <c r="B404" s="314" t="s">
        <v>195</v>
      </c>
      <c r="C404" s="316" t="s">
        <v>827</v>
      </c>
      <c r="D404" s="316" t="s">
        <v>140</v>
      </c>
      <c r="E404" s="316"/>
      <c r="F404" s="269"/>
      <c r="G404" s="222">
        <f t="shared" si="74"/>
        <v>5257.582</v>
      </c>
      <c r="H404" s="222">
        <f t="shared" si="74"/>
        <v>4849.622</v>
      </c>
      <c r="I404" s="273">
        <f t="shared" si="74"/>
        <v>4849.622</v>
      </c>
    </row>
    <row r="405" spans="1:9" s="200" customFormat="1" ht="12.75">
      <c r="A405" s="372">
        <v>394</v>
      </c>
      <c r="B405" s="318" t="s">
        <v>37</v>
      </c>
      <c r="C405" s="316" t="s">
        <v>827</v>
      </c>
      <c r="D405" s="316" t="s">
        <v>140</v>
      </c>
      <c r="E405" s="375" t="s">
        <v>11</v>
      </c>
      <c r="F405" s="375" t="s">
        <v>8</v>
      </c>
      <c r="G405" s="222">
        <f t="shared" si="74"/>
        <v>5257.582</v>
      </c>
      <c r="H405" s="222">
        <f t="shared" si="74"/>
        <v>4849.622</v>
      </c>
      <c r="I405" s="273">
        <f t="shared" si="74"/>
        <v>4849.622</v>
      </c>
    </row>
    <row r="406" spans="1:9" s="200" customFormat="1" ht="12.75">
      <c r="A406" s="372">
        <v>395</v>
      </c>
      <c r="B406" s="318" t="s">
        <v>26</v>
      </c>
      <c r="C406" s="316" t="s">
        <v>827</v>
      </c>
      <c r="D406" s="316" t="s">
        <v>140</v>
      </c>
      <c r="E406" s="375" t="s">
        <v>11</v>
      </c>
      <c r="F406" s="375" t="s">
        <v>65</v>
      </c>
      <c r="G406" s="222">
        <v>5257.582</v>
      </c>
      <c r="H406" s="222">
        <v>4849.622</v>
      </c>
      <c r="I406" s="273">
        <v>4849.622</v>
      </c>
    </row>
    <row r="407" spans="1:9" s="200" customFormat="1" ht="25.5">
      <c r="A407" s="372">
        <v>396</v>
      </c>
      <c r="B407" s="317" t="s">
        <v>510</v>
      </c>
      <c r="C407" s="316" t="s">
        <v>827</v>
      </c>
      <c r="D407" s="316" t="s">
        <v>182</v>
      </c>
      <c r="E407" s="316"/>
      <c r="F407" s="269"/>
      <c r="G407" s="222">
        <f aca="true" t="shared" si="75" ref="G407:I409">G408</f>
        <v>38.178</v>
      </c>
      <c r="H407" s="222">
        <f t="shared" si="75"/>
        <v>38.178</v>
      </c>
      <c r="I407" s="273">
        <f t="shared" si="75"/>
        <v>38.178</v>
      </c>
    </row>
    <row r="408" spans="1:9" s="200" customFormat="1" ht="25.5">
      <c r="A408" s="372">
        <v>397</v>
      </c>
      <c r="B408" s="314" t="s">
        <v>223</v>
      </c>
      <c r="C408" s="316" t="s">
        <v>827</v>
      </c>
      <c r="D408" s="316" t="s">
        <v>183</v>
      </c>
      <c r="E408" s="316"/>
      <c r="F408" s="269"/>
      <c r="G408" s="222">
        <f t="shared" si="75"/>
        <v>38.178</v>
      </c>
      <c r="H408" s="222">
        <f t="shared" si="75"/>
        <v>38.178</v>
      </c>
      <c r="I408" s="273">
        <f t="shared" si="75"/>
        <v>38.178</v>
      </c>
    </row>
    <row r="409" spans="1:9" s="200" customFormat="1" ht="12.75">
      <c r="A409" s="372">
        <v>398</v>
      </c>
      <c r="B409" s="318" t="s">
        <v>37</v>
      </c>
      <c r="C409" s="316" t="s">
        <v>827</v>
      </c>
      <c r="D409" s="316" t="s">
        <v>183</v>
      </c>
      <c r="E409" s="375" t="s">
        <v>11</v>
      </c>
      <c r="F409" s="375" t="s">
        <v>8</v>
      </c>
      <c r="G409" s="222">
        <f t="shared" si="75"/>
        <v>38.178</v>
      </c>
      <c r="H409" s="222">
        <f t="shared" si="75"/>
        <v>38.178</v>
      </c>
      <c r="I409" s="273">
        <f t="shared" si="75"/>
        <v>38.178</v>
      </c>
    </row>
    <row r="410" spans="1:9" s="200" customFormat="1" ht="41.25" customHeight="1">
      <c r="A410" s="372">
        <v>399</v>
      </c>
      <c r="B410" s="318" t="s">
        <v>26</v>
      </c>
      <c r="C410" s="316" t="s">
        <v>827</v>
      </c>
      <c r="D410" s="316" t="s">
        <v>183</v>
      </c>
      <c r="E410" s="375" t="s">
        <v>11</v>
      </c>
      <c r="F410" s="375" t="s">
        <v>65</v>
      </c>
      <c r="G410" s="222">
        <v>38.178</v>
      </c>
      <c r="H410" s="222">
        <v>38.178</v>
      </c>
      <c r="I410" s="273">
        <v>38.178</v>
      </c>
    </row>
    <row r="411" spans="1:9" s="200" customFormat="1" ht="12.75">
      <c r="A411" s="372">
        <v>400</v>
      </c>
      <c r="B411" s="317" t="s">
        <v>184</v>
      </c>
      <c r="C411" s="316" t="s">
        <v>827</v>
      </c>
      <c r="D411" s="316" t="s">
        <v>185</v>
      </c>
      <c r="E411" s="316"/>
      <c r="F411" s="269"/>
      <c r="G411" s="222">
        <f aca="true" t="shared" si="76" ref="G411:I413">G412</f>
        <v>1</v>
      </c>
      <c r="H411" s="222">
        <f t="shared" si="76"/>
        <v>1</v>
      </c>
      <c r="I411" s="273">
        <f t="shared" si="76"/>
        <v>1</v>
      </c>
    </row>
    <row r="412" spans="1:9" s="200" customFormat="1" ht="12.75">
      <c r="A412" s="372">
        <v>401</v>
      </c>
      <c r="B412" s="342" t="s">
        <v>186</v>
      </c>
      <c r="C412" s="316" t="s">
        <v>827</v>
      </c>
      <c r="D412" s="316" t="s">
        <v>187</v>
      </c>
      <c r="E412" s="316"/>
      <c r="F412" s="269"/>
      <c r="G412" s="222">
        <f t="shared" si="76"/>
        <v>1</v>
      </c>
      <c r="H412" s="222">
        <f t="shared" si="76"/>
        <v>1</v>
      </c>
      <c r="I412" s="273">
        <f t="shared" si="76"/>
        <v>1</v>
      </c>
    </row>
    <row r="413" spans="1:9" s="200" customFormat="1" ht="12.75">
      <c r="A413" s="372">
        <v>402</v>
      </c>
      <c r="B413" s="318" t="s">
        <v>37</v>
      </c>
      <c r="C413" s="316" t="s">
        <v>827</v>
      </c>
      <c r="D413" s="316" t="s">
        <v>187</v>
      </c>
      <c r="E413" s="375" t="s">
        <v>11</v>
      </c>
      <c r="F413" s="375" t="s">
        <v>8</v>
      </c>
      <c r="G413" s="270">
        <f t="shared" si="76"/>
        <v>1</v>
      </c>
      <c r="H413" s="270">
        <f t="shared" si="76"/>
        <v>1</v>
      </c>
      <c r="I413" s="273">
        <f t="shared" si="76"/>
        <v>1</v>
      </c>
    </row>
    <row r="414" spans="1:9" s="200" customFormat="1" ht="12.75">
      <c r="A414" s="372">
        <v>403</v>
      </c>
      <c r="B414" s="318" t="s">
        <v>26</v>
      </c>
      <c r="C414" s="316" t="s">
        <v>827</v>
      </c>
      <c r="D414" s="316" t="s">
        <v>187</v>
      </c>
      <c r="E414" s="375" t="s">
        <v>11</v>
      </c>
      <c r="F414" s="375" t="s">
        <v>65</v>
      </c>
      <c r="G414" s="270">
        <v>1</v>
      </c>
      <c r="H414" s="270">
        <v>1</v>
      </c>
      <c r="I414" s="273">
        <v>1</v>
      </c>
    </row>
    <row r="415" spans="1:9" s="200" customFormat="1" ht="76.5">
      <c r="A415" s="372">
        <v>404</v>
      </c>
      <c r="B415" s="318" t="s">
        <v>776</v>
      </c>
      <c r="C415" s="375" t="s">
        <v>360</v>
      </c>
      <c r="D415" s="375"/>
      <c r="E415" s="375"/>
      <c r="F415" s="375"/>
      <c r="G415" s="270">
        <f>G416+G420</f>
        <v>365.9</v>
      </c>
      <c r="H415" s="267">
        <f>H416+H420</f>
        <v>313.9</v>
      </c>
      <c r="I415" s="268">
        <f>I416+I420</f>
        <v>313.9</v>
      </c>
    </row>
    <row r="416" spans="1:9" s="200" customFormat="1" ht="38.25">
      <c r="A416" s="372">
        <v>405</v>
      </c>
      <c r="B416" s="318" t="s">
        <v>242</v>
      </c>
      <c r="C416" s="375" t="s">
        <v>360</v>
      </c>
      <c r="D416" s="375" t="s">
        <v>170</v>
      </c>
      <c r="E416" s="375"/>
      <c r="F416" s="375"/>
      <c r="G416" s="270">
        <f>G417</f>
        <v>324.4</v>
      </c>
      <c r="H416" s="267">
        <f aca="true" t="shared" si="77" ref="H416:I418">H417</f>
        <v>272.4</v>
      </c>
      <c r="I416" s="268">
        <f t="shared" si="77"/>
        <v>272.4</v>
      </c>
    </row>
    <row r="417" spans="1:9" s="200" customFormat="1" ht="12.75">
      <c r="A417" s="372">
        <v>406</v>
      </c>
      <c r="B417" s="390" t="s">
        <v>195</v>
      </c>
      <c r="C417" s="375" t="s">
        <v>360</v>
      </c>
      <c r="D417" s="375" t="s">
        <v>140</v>
      </c>
      <c r="E417" s="375"/>
      <c r="F417" s="375"/>
      <c r="G417" s="270">
        <f>G418</f>
        <v>324.4</v>
      </c>
      <c r="H417" s="267">
        <f t="shared" si="77"/>
        <v>272.4</v>
      </c>
      <c r="I417" s="268">
        <f t="shared" si="77"/>
        <v>272.4</v>
      </c>
    </row>
    <row r="418" spans="1:9" s="200" customFormat="1" ht="12.75">
      <c r="A418" s="372">
        <v>407</v>
      </c>
      <c r="B418" s="318" t="s">
        <v>37</v>
      </c>
      <c r="C418" s="375" t="s">
        <v>360</v>
      </c>
      <c r="D418" s="375" t="s">
        <v>140</v>
      </c>
      <c r="E418" s="375" t="s">
        <v>11</v>
      </c>
      <c r="F418" s="375" t="s">
        <v>8</v>
      </c>
      <c r="G418" s="270">
        <f>G419</f>
        <v>324.4</v>
      </c>
      <c r="H418" s="267">
        <f t="shared" si="77"/>
        <v>272.4</v>
      </c>
      <c r="I418" s="268">
        <f t="shared" si="77"/>
        <v>272.4</v>
      </c>
    </row>
    <row r="419" spans="1:9" s="200" customFormat="1" ht="12.75">
      <c r="A419" s="372">
        <v>408</v>
      </c>
      <c r="B419" s="318" t="s">
        <v>26</v>
      </c>
      <c r="C419" s="375" t="s">
        <v>360</v>
      </c>
      <c r="D419" s="375" t="s">
        <v>140</v>
      </c>
      <c r="E419" s="375" t="s">
        <v>11</v>
      </c>
      <c r="F419" s="375" t="s">
        <v>65</v>
      </c>
      <c r="G419" s="270">
        <v>324.4</v>
      </c>
      <c r="H419" s="270">
        <v>272.4</v>
      </c>
      <c r="I419" s="271">
        <v>272.4</v>
      </c>
    </row>
    <row r="420" spans="1:9" s="200" customFormat="1" ht="25.5">
      <c r="A420" s="372">
        <v>409</v>
      </c>
      <c r="B420" s="376" t="s">
        <v>510</v>
      </c>
      <c r="C420" s="375" t="s">
        <v>360</v>
      </c>
      <c r="D420" s="375" t="s">
        <v>182</v>
      </c>
      <c r="E420" s="375"/>
      <c r="F420" s="375"/>
      <c r="G420" s="270">
        <f>G421</f>
        <v>41.5</v>
      </c>
      <c r="H420" s="267">
        <f aca="true" t="shared" si="78" ref="H420:I422">H421</f>
        <v>41.5</v>
      </c>
      <c r="I420" s="268">
        <f t="shared" si="78"/>
        <v>41.5</v>
      </c>
    </row>
    <row r="421" spans="1:9" s="200" customFormat="1" ht="25.5">
      <c r="A421" s="372">
        <v>410</v>
      </c>
      <c r="B421" s="376" t="s">
        <v>196</v>
      </c>
      <c r="C421" s="375" t="s">
        <v>360</v>
      </c>
      <c r="D421" s="375" t="s">
        <v>183</v>
      </c>
      <c r="E421" s="375"/>
      <c r="F421" s="375"/>
      <c r="G421" s="270">
        <f>G422</f>
        <v>41.5</v>
      </c>
      <c r="H421" s="267">
        <f t="shared" si="78"/>
        <v>41.5</v>
      </c>
      <c r="I421" s="268">
        <f t="shared" si="78"/>
        <v>41.5</v>
      </c>
    </row>
    <row r="422" spans="1:9" s="200" customFormat="1" ht="12.75">
      <c r="A422" s="372">
        <v>411</v>
      </c>
      <c r="B422" s="318" t="s">
        <v>37</v>
      </c>
      <c r="C422" s="375" t="s">
        <v>360</v>
      </c>
      <c r="D422" s="375" t="s">
        <v>183</v>
      </c>
      <c r="E422" s="375" t="s">
        <v>11</v>
      </c>
      <c r="F422" s="375" t="s">
        <v>8</v>
      </c>
      <c r="G422" s="270">
        <f>G423</f>
        <v>41.5</v>
      </c>
      <c r="H422" s="267">
        <f t="shared" si="78"/>
        <v>41.5</v>
      </c>
      <c r="I422" s="268">
        <f t="shared" si="78"/>
        <v>41.5</v>
      </c>
    </row>
    <row r="423" spans="1:9" s="200" customFormat="1" ht="12.75">
      <c r="A423" s="372">
        <v>412</v>
      </c>
      <c r="B423" s="318" t="s">
        <v>26</v>
      </c>
      <c r="C423" s="375" t="s">
        <v>360</v>
      </c>
      <c r="D423" s="375" t="s">
        <v>183</v>
      </c>
      <c r="E423" s="375" t="s">
        <v>11</v>
      </c>
      <c r="F423" s="375" t="s">
        <v>65</v>
      </c>
      <c r="G423" s="270">
        <v>41.5</v>
      </c>
      <c r="H423" s="270">
        <v>41.5</v>
      </c>
      <c r="I423" s="271">
        <v>41.5</v>
      </c>
    </row>
    <row r="424" spans="1:9" s="200" customFormat="1" ht="12.75">
      <c r="A424" s="372">
        <v>413</v>
      </c>
      <c r="B424" s="318" t="s">
        <v>496</v>
      </c>
      <c r="C424" s="375" t="s">
        <v>375</v>
      </c>
      <c r="D424" s="375"/>
      <c r="E424" s="375"/>
      <c r="F424" s="375"/>
      <c r="G424" s="270">
        <f>G425+G430+G435+G440+G445+G450+G460+G455</f>
        <v>49652.11737000001</v>
      </c>
      <c r="H424" s="270">
        <f>H425+H430+H435+H440+H445+H450+H460+H455</f>
        <v>39303.84300000001</v>
      </c>
      <c r="I424" s="270">
        <f>I425+I430+I435+I440+I445+I450+I460+I455</f>
        <v>39303.84300000001</v>
      </c>
    </row>
    <row r="425" spans="1:9" s="200" customFormat="1" ht="51">
      <c r="A425" s="372">
        <v>414</v>
      </c>
      <c r="B425" s="318" t="s">
        <v>598</v>
      </c>
      <c r="C425" s="375" t="s">
        <v>376</v>
      </c>
      <c r="D425" s="375"/>
      <c r="E425" s="375"/>
      <c r="F425" s="375"/>
      <c r="G425" s="270">
        <f>G426</f>
        <v>31966.42</v>
      </c>
      <c r="H425" s="270">
        <f>H426</f>
        <v>30509.4</v>
      </c>
      <c r="I425" s="271">
        <f>I426</f>
        <v>30509.4</v>
      </c>
    </row>
    <row r="426" spans="1:9" s="200" customFormat="1" ht="25.5">
      <c r="A426" s="372">
        <v>415</v>
      </c>
      <c r="B426" s="318" t="s">
        <v>224</v>
      </c>
      <c r="C426" s="375" t="s">
        <v>376</v>
      </c>
      <c r="D426" s="375" t="s">
        <v>209</v>
      </c>
      <c r="E426" s="375"/>
      <c r="F426" s="375"/>
      <c r="G426" s="270">
        <f>G427</f>
        <v>31966.42</v>
      </c>
      <c r="H426" s="267">
        <f aca="true" t="shared" si="79" ref="H426:I428">H427</f>
        <v>30509.4</v>
      </c>
      <c r="I426" s="268">
        <f t="shared" si="79"/>
        <v>30509.4</v>
      </c>
    </row>
    <row r="427" spans="1:9" s="200" customFormat="1" ht="12.75">
      <c r="A427" s="372">
        <v>416</v>
      </c>
      <c r="B427" s="318" t="s">
        <v>219</v>
      </c>
      <c r="C427" s="375" t="s">
        <v>376</v>
      </c>
      <c r="D427" s="375" t="s">
        <v>210</v>
      </c>
      <c r="E427" s="375"/>
      <c r="F427" s="375"/>
      <c r="G427" s="270">
        <f>G428</f>
        <v>31966.42</v>
      </c>
      <c r="H427" s="267">
        <f t="shared" si="79"/>
        <v>30509.4</v>
      </c>
      <c r="I427" s="268">
        <f t="shared" si="79"/>
        <v>30509.4</v>
      </c>
    </row>
    <row r="428" spans="1:9" s="200" customFormat="1" ht="12.75">
      <c r="A428" s="372">
        <v>417</v>
      </c>
      <c r="B428" s="318" t="s">
        <v>211</v>
      </c>
      <c r="C428" s="375" t="s">
        <v>376</v>
      </c>
      <c r="D428" s="375" t="s">
        <v>210</v>
      </c>
      <c r="E428" s="375" t="s">
        <v>106</v>
      </c>
      <c r="F428" s="375" t="s">
        <v>8</v>
      </c>
      <c r="G428" s="270">
        <f>G429</f>
        <v>31966.42</v>
      </c>
      <c r="H428" s="267">
        <f t="shared" si="79"/>
        <v>30509.4</v>
      </c>
      <c r="I428" s="268">
        <f t="shared" si="79"/>
        <v>30509.4</v>
      </c>
    </row>
    <row r="429" spans="1:9" s="200" customFormat="1" ht="12.75">
      <c r="A429" s="372">
        <v>418</v>
      </c>
      <c r="B429" s="318" t="s">
        <v>15</v>
      </c>
      <c r="C429" s="375" t="s">
        <v>376</v>
      </c>
      <c r="D429" s="375" t="s">
        <v>210</v>
      </c>
      <c r="E429" s="375" t="s">
        <v>106</v>
      </c>
      <c r="F429" s="375" t="s">
        <v>11</v>
      </c>
      <c r="G429" s="270">
        <v>31966.42</v>
      </c>
      <c r="H429" s="270">
        <v>30509.4</v>
      </c>
      <c r="I429" s="271">
        <v>30509.4</v>
      </c>
    </row>
    <row r="430" spans="1:9" s="200" customFormat="1" ht="102">
      <c r="A430" s="372">
        <v>419</v>
      </c>
      <c r="B430" s="388" t="s">
        <v>490</v>
      </c>
      <c r="C430" s="375" t="s">
        <v>464</v>
      </c>
      <c r="D430" s="375"/>
      <c r="E430" s="375"/>
      <c r="F430" s="375"/>
      <c r="G430" s="270">
        <f>G431</f>
        <v>2872.805</v>
      </c>
      <c r="H430" s="267">
        <f aca="true" t="shared" si="80" ref="H430:I433">H431</f>
        <v>2727.105</v>
      </c>
      <c r="I430" s="268">
        <f t="shared" si="80"/>
        <v>2727.105</v>
      </c>
    </row>
    <row r="431" spans="1:9" s="200" customFormat="1" ht="25.5">
      <c r="A431" s="372">
        <v>420</v>
      </c>
      <c r="B431" s="318" t="s">
        <v>224</v>
      </c>
      <c r="C431" s="375" t="s">
        <v>464</v>
      </c>
      <c r="D431" s="375" t="s">
        <v>209</v>
      </c>
      <c r="E431" s="375"/>
      <c r="F431" s="375"/>
      <c r="G431" s="270">
        <f>G432</f>
        <v>2872.805</v>
      </c>
      <c r="H431" s="267">
        <f t="shared" si="80"/>
        <v>2727.105</v>
      </c>
      <c r="I431" s="268">
        <f t="shared" si="80"/>
        <v>2727.105</v>
      </c>
    </row>
    <row r="432" spans="1:9" s="200" customFormat="1" ht="12.75">
      <c r="A432" s="372">
        <v>421</v>
      </c>
      <c r="B432" s="318" t="s">
        <v>219</v>
      </c>
      <c r="C432" s="375" t="s">
        <v>464</v>
      </c>
      <c r="D432" s="375" t="s">
        <v>210</v>
      </c>
      <c r="E432" s="375"/>
      <c r="F432" s="375"/>
      <c r="G432" s="270">
        <f>G433</f>
        <v>2872.805</v>
      </c>
      <c r="H432" s="267">
        <f t="shared" si="80"/>
        <v>2727.105</v>
      </c>
      <c r="I432" s="268">
        <f t="shared" si="80"/>
        <v>2727.105</v>
      </c>
    </row>
    <row r="433" spans="1:9" s="200" customFormat="1" ht="12.75">
      <c r="A433" s="372">
        <v>422</v>
      </c>
      <c r="B433" s="318" t="s">
        <v>211</v>
      </c>
      <c r="C433" s="375" t="s">
        <v>464</v>
      </c>
      <c r="D433" s="375" t="s">
        <v>210</v>
      </c>
      <c r="E433" s="375" t="s">
        <v>106</v>
      </c>
      <c r="F433" s="375" t="s">
        <v>8</v>
      </c>
      <c r="G433" s="270">
        <f>G434</f>
        <v>2872.805</v>
      </c>
      <c r="H433" s="267">
        <f t="shared" si="80"/>
        <v>2727.105</v>
      </c>
      <c r="I433" s="268">
        <f t="shared" si="80"/>
        <v>2727.105</v>
      </c>
    </row>
    <row r="434" spans="1:9" s="200" customFormat="1" ht="12.75">
      <c r="A434" s="372">
        <v>423</v>
      </c>
      <c r="B434" s="318" t="s">
        <v>15</v>
      </c>
      <c r="C434" s="375" t="s">
        <v>464</v>
      </c>
      <c r="D434" s="375" t="s">
        <v>210</v>
      </c>
      <c r="E434" s="375" t="s">
        <v>106</v>
      </c>
      <c r="F434" s="375" t="s">
        <v>11</v>
      </c>
      <c r="G434" s="270">
        <v>2872.805</v>
      </c>
      <c r="H434" s="270">
        <v>2727.105</v>
      </c>
      <c r="I434" s="271">
        <v>2727.105</v>
      </c>
    </row>
    <row r="435" spans="1:9" s="200" customFormat="1" ht="89.25">
      <c r="A435" s="372">
        <v>424</v>
      </c>
      <c r="B435" s="388" t="s">
        <v>491</v>
      </c>
      <c r="C435" s="375" t="s">
        <v>465</v>
      </c>
      <c r="D435" s="375"/>
      <c r="E435" s="375"/>
      <c r="F435" s="375"/>
      <c r="G435" s="270">
        <f>G436</f>
        <v>2670.205</v>
      </c>
      <c r="H435" s="267">
        <f aca="true" t="shared" si="81" ref="H435:I438">H436</f>
        <v>2502.645</v>
      </c>
      <c r="I435" s="268">
        <f t="shared" si="81"/>
        <v>2502.645</v>
      </c>
    </row>
    <row r="436" spans="1:9" s="200" customFormat="1" ht="25.5">
      <c r="A436" s="372">
        <v>425</v>
      </c>
      <c r="B436" s="318" t="s">
        <v>224</v>
      </c>
      <c r="C436" s="375" t="s">
        <v>465</v>
      </c>
      <c r="D436" s="375" t="s">
        <v>209</v>
      </c>
      <c r="E436" s="375"/>
      <c r="F436" s="375"/>
      <c r="G436" s="270">
        <f>G437</f>
        <v>2670.205</v>
      </c>
      <c r="H436" s="267">
        <f t="shared" si="81"/>
        <v>2502.645</v>
      </c>
      <c r="I436" s="268">
        <f t="shared" si="81"/>
        <v>2502.645</v>
      </c>
    </row>
    <row r="437" spans="1:9" ht="12.75">
      <c r="A437" s="372">
        <v>426</v>
      </c>
      <c r="B437" s="318" t="s">
        <v>219</v>
      </c>
      <c r="C437" s="375" t="s">
        <v>465</v>
      </c>
      <c r="D437" s="375" t="s">
        <v>210</v>
      </c>
      <c r="E437" s="375"/>
      <c r="F437" s="375"/>
      <c r="G437" s="270">
        <f>G438</f>
        <v>2670.205</v>
      </c>
      <c r="H437" s="267">
        <f t="shared" si="81"/>
        <v>2502.645</v>
      </c>
      <c r="I437" s="268">
        <f t="shared" si="81"/>
        <v>2502.645</v>
      </c>
    </row>
    <row r="438" spans="1:9" ht="12.75">
      <c r="A438" s="372">
        <v>427</v>
      </c>
      <c r="B438" s="318" t="s">
        <v>211</v>
      </c>
      <c r="C438" s="375" t="s">
        <v>465</v>
      </c>
      <c r="D438" s="375" t="s">
        <v>210</v>
      </c>
      <c r="E438" s="375" t="s">
        <v>106</v>
      </c>
      <c r="F438" s="375" t="s">
        <v>8</v>
      </c>
      <c r="G438" s="270">
        <f>G439</f>
        <v>2670.205</v>
      </c>
      <c r="H438" s="267">
        <f t="shared" si="81"/>
        <v>2502.645</v>
      </c>
      <c r="I438" s="268">
        <f t="shared" si="81"/>
        <v>2502.645</v>
      </c>
    </row>
    <row r="439" spans="1:9" ht="12.75">
      <c r="A439" s="372">
        <v>428</v>
      </c>
      <c r="B439" s="318" t="s">
        <v>15</v>
      </c>
      <c r="C439" s="375" t="s">
        <v>465</v>
      </c>
      <c r="D439" s="375" t="s">
        <v>210</v>
      </c>
      <c r="E439" s="375" t="s">
        <v>106</v>
      </c>
      <c r="F439" s="375" t="s">
        <v>11</v>
      </c>
      <c r="G439" s="270">
        <v>2670.205</v>
      </c>
      <c r="H439" s="270">
        <v>2502.645</v>
      </c>
      <c r="I439" s="271">
        <v>2502.645</v>
      </c>
    </row>
    <row r="440" spans="1:9" ht="89.25">
      <c r="A440" s="372">
        <v>429</v>
      </c>
      <c r="B440" s="388" t="s">
        <v>492</v>
      </c>
      <c r="C440" s="375" t="s">
        <v>466</v>
      </c>
      <c r="D440" s="375"/>
      <c r="E440" s="375"/>
      <c r="F440" s="375"/>
      <c r="G440" s="270">
        <f>G441</f>
        <v>1745.646</v>
      </c>
      <c r="H440" s="267">
        <f aca="true" t="shared" si="82" ref="H440:I443">H441</f>
        <v>1599.946</v>
      </c>
      <c r="I440" s="268">
        <f t="shared" si="82"/>
        <v>1599.946</v>
      </c>
    </row>
    <row r="441" spans="1:9" ht="25.5">
      <c r="A441" s="372">
        <v>430</v>
      </c>
      <c r="B441" s="318" t="s">
        <v>224</v>
      </c>
      <c r="C441" s="375" t="s">
        <v>466</v>
      </c>
      <c r="D441" s="375" t="s">
        <v>209</v>
      </c>
      <c r="E441" s="375"/>
      <c r="F441" s="375"/>
      <c r="G441" s="270">
        <f>G442</f>
        <v>1745.646</v>
      </c>
      <c r="H441" s="267">
        <f t="shared" si="82"/>
        <v>1599.946</v>
      </c>
      <c r="I441" s="268">
        <f t="shared" si="82"/>
        <v>1599.946</v>
      </c>
    </row>
    <row r="442" spans="1:9" ht="12.75">
      <c r="A442" s="372">
        <v>431</v>
      </c>
      <c r="B442" s="318" t="s">
        <v>219</v>
      </c>
      <c r="C442" s="375" t="s">
        <v>466</v>
      </c>
      <c r="D442" s="375" t="s">
        <v>210</v>
      </c>
      <c r="E442" s="375"/>
      <c r="F442" s="375"/>
      <c r="G442" s="270">
        <f>G443</f>
        <v>1745.646</v>
      </c>
      <c r="H442" s="267">
        <f t="shared" si="82"/>
        <v>1599.946</v>
      </c>
      <c r="I442" s="268">
        <f t="shared" si="82"/>
        <v>1599.946</v>
      </c>
    </row>
    <row r="443" spans="1:9" ht="12.75">
      <c r="A443" s="372">
        <v>432</v>
      </c>
      <c r="B443" s="318" t="s">
        <v>211</v>
      </c>
      <c r="C443" s="375" t="s">
        <v>466</v>
      </c>
      <c r="D443" s="375" t="s">
        <v>210</v>
      </c>
      <c r="E443" s="375" t="s">
        <v>106</v>
      </c>
      <c r="F443" s="375" t="s">
        <v>8</v>
      </c>
      <c r="G443" s="270">
        <f>G444</f>
        <v>1745.646</v>
      </c>
      <c r="H443" s="267">
        <f t="shared" si="82"/>
        <v>1599.946</v>
      </c>
      <c r="I443" s="268">
        <f t="shared" si="82"/>
        <v>1599.946</v>
      </c>
    </row>
    <row r="444" spans="1:9" ht="12.75">
      <c r="A444" s="372">
        <v>433</v>
      </c>
      <c r="B444" s="318" t="s">
        <v>15</v>
      </c>
      <c r="C444" s="375" t="s">
        <v>466</v>
      </c>
      <c r="D444" s="375" t="s">
        <v>210</v>
      </c>
      <c r="E444" s="375" t="s">
        <v>106</v>
      </c>
      <c r="F444" s="375" t="s">
        <v>11</v>
      </c>
      <c r="G444" s="270">
        <v>1745.646</v>
      </c>
      <c r="H444" s="270">
        <v>1599.946</v>
      </c>
      <c r="I444" s="271">
        <v>1599.946</v>
      </c>
    </row>
    <row r="445" spans="1:9" ht="89.25">
      <c r="A445" s="372">
        <v>434</v>
      </c>
      <c r="B445" s="388" t="s">
        <v>493</v>
      </c>
      <c r="C445" s="375" t="s">
        <v>467</v>
      </c>
      <c r="D445" s="375"/>
      <c r="E445" s="375"/>
      <c r="F445" s="375"/>
      <c r="G445" s="270">
        <f>G446</f>
        <v>2030.317</v>
      </c>
      <c r="H445" s="267">
        <f aca="true" t="shared" si="83" ref="H445:I448">H446</f>
        <v>1964.747</v>
      </c>
      <c r="I445" s="268">
        <f t="shared" si="83"/>
        <v>1964.747</v>
      </c>
    </row>
    <row r="446" spans="1:9" ht="25.5">
      <c r="A446" s="372">
        <v>435</v>
      </c>
      <c r="B446" s="318" t="s">
        <v>224</v>
      </c>
      <c r="C446" s="375" t="s">
        <v>467</v>
      </c>
      <c r="D446" s="375" t="s">
        <v>209</v>
      </c>
      <c r="E446" s="375"/>
      <c r="F446" s="375"/>
      <c r="G446" s="270">
        <f>G447</f>
        <v>2030.317</v>
      </c>
      <c r="H446" s="267">
        <f t="shared" si="83"/>
        <v>1964.747</v>
      </c>
      <c r="I446" s="268">
        <f t="shared" si="83"/>
        <v>1964.747</v>
      </c>
    </row>
    <row r="447" spans="1:9" ht="12.75">
      <c r="A447" s="372">
        <v>436</v>
      </c>
      <c r="B447" s="318" t="s">
        <v>219</v>
      </c>
      <c r="C447" s="375" t="s">
        <v>467</v>
      </c>
      <c r="D447" s="375" t="s">
        <v>210</v>
      </c>
      <c r="E447" s="375"/>
      <c r="F447" s="375"/>
      <c r="G447" s="270">
        <f>G448</f>
        <v>2030.317</v>
      </c>
      <c r="H447" s="267">
        <f t="shared" si="83"/>
        <v>1964.747</v>
      </c>
      <c r="I447" s="268">
        <f t="shared" si="83"/>
        <v>1964.747</v>
      </c>
    </row>
    <row r="448" spans="1:9" ht="12.75">
      <c r="A448" s="372">
        <v>437</v>
      </c>
      <c r="B448" s="318" t="s">
        <v>211</v>
      </c>
      <c r="C448" s="375" t="s">
        <v>467</v>
      </c>
      <c r="D448" s="375" t="s">
        <v>210</v>
      </c>
      <c r="E448" s="375" t="s">
        <v>106</v>
      </c>
      <c r="F448" s="375" t="s">
        <v>8</v>
      </c>
      <c r="G448" s="270">
        <f>G449</f>
        <v>2030.317</v>
      </c>
      <c r="H448" s="267">
        <f t="shared" si="83"/>
        <v>1964.747</v>
      </c>
      <c r="I448" s="268">
        <f t="shared" si="83"/>
        <v>1964.747</v>
      </c>
    </row>
    <row r="449" spans="1:9" ht="40.5" customHeight="1">
      <c r="A449" s="372">
        <v>438</v>
      </c>
      <c r="B449" s="318" t="s">
        <v>15</v>
      </c>
      <c r="C449" s="375" t="s">
        <v>467</v>
      </c>
      <c r="D449" s="375" t="s">
        <v>210</v>
      </c>
      <c r="E449" s="375" t="s">
        <v>106</v>
      </c>
      <c r="F449" s="375" t="s">
        <v>11</v>
      </c>
      <c r="G449" s="270">
        <v>2030.317</v>
      </c>
      <c r="H449" s="270">
        <v>1964.747</v>
      </c>
      <c r="I449" s="271">
        <v>1964.747</v>
      </c>
    </row>
    <row r="450" spans="1:9" s="200" customFormat="1" ht="89.25">
      <c r="A450" s="372">
        <v>439</v>
      </c>
      <c r="B450" s="388" t="s">
        <v>494</v>
      </c>
      <c r="C450" s="375" t="s">
        <v>468</v>
      </c>
      <c r="D450" s="375"/>
      <c r="E450" s="375"/>
      <c r="F450" s="375"/>
      <c r="G450" s="270">
        <f>G451</f>
        <v>3360.735</v>
      </c>
      <c r="H450" s="267">
        <f aca="true" t="shared" si="84" ref="H450:I453">H451</f>
        <v>0</v>
      </c>
      <c r="I450" s="268">
        <f t="shared" si="84"/>
        <v>0</v>
      </c>
    </row>
    <row r="451" spans="1:9" s="200" customFormat="1" ht="25.5">
      <c r="A451" s="372">
        <v>440</v>
      </c>
      <c r="B451" s="318" t="s">
        <v>224</v>
      </c>
      <c r="C451" s="375" t="s">
        <v>468</v>
      </c>
      <c r="D451" s="375" t="s">
        <v>209</v>
      </c>
      <c r="E451" s="375"/>
      <c r="F451" s="375"/>
      <c r="G451" s="270">
        <f>G452</f>
        <v>3360.735</v>
      </c>
      <c r="H451" s="267">
        <f t="shared" si="84"/>
        <v>0</v>
      </c>
      <c r="I451" s="268">
        <f t="shared" si="84"/>
        <v>0</v>
      </c>
    </row>
    <row r="452" spans="1:9" s="200" customFormat="1" ht="12.75">
      <c r="A452" s="372">
        <v>441</v>
      </c>
      <c r="B452" s="318" t="s">
        <v>219</v>
      </c>
      <c r="C452" s="375" t="s">
        <v>468</v>
      </c>
      <c r="D452" s="375" t="s">
        <v>210</v>
      </c>
      <c r="E452" s="375"/>
      <c r="F452" s="375"/>
      <c r="G452" s="270">
        <f>G453</f>
        <v>3360.735</v>
      </c>
      <c r="H452" s="267">
        <f t="shared" si="84"/>
        <v>0</v>
      </c>
      <c r="I452" s="268">
        <f t="shared" si="84"/>
        <v>0</v>
      </c>
    </row>
    <row r="453" spans="1:9" s="200" customFormat="1" ht="12.75">
      <c r="A453" s="372">
        <v>442</v>
      </c>
      <c r="B453" s="318" t="s">
        <v>211</v>
      </c>
      <c r="C453" s="375" t="s">
        <v>468</v>
      </c>
      <c r="D453" s="375" t="s">
        <v>210</v>
      </c>
      <c r="E453" s="375" t="s">
        <v>106</v>
      </c>
      <c r="F453" s="375" t="s">
        <v>8</v>
      </c>
      <c r="G453" s="270">
        <f>G454</f>
        <v>3360.735</v>
      </c>
      <c r="H453" s="267">
        <f t="shared" si="84"/>
        <v>0</v>
      </c>
      <c r="I453" s="268">
        <f t="shared" si="84"/>
        <v>0</v>
      </c>
    </row>
    <row r="454" spans="1:9" s="200" customFormat="1" ht="12.75">
      <c r="A454" s="372">
        <v>443</v>
      </c>
      <c r="B454" s="318" t="s">
        <v>15</v>
      </c>
      <c r="C454" s="375" t="s">
        <v>468</v>
      </c>
      <c r="D454" s="375" t="s">
        <v>210</v>
      </c>
      <c r="E454" s="375" t="s">
        <v>106</v>
      </c>
      <c r="F454" s="375" t="s">
        <v>11</v>
      </c>
      <c r="G454" s="270">
        <v>3360.735</v>
      </c>
      <c r="H454" s="270">
        <v>0</v>
      </c>
      <c r="I454" s="271">
        <v>0</v>
      </c>
    </row>
    <row r="455" spans="1:9" s="200" customFormat="1" ht="76.5">
      <c r="A455" s="372">
        <v>444</v>
      </c>
      <c r="B455" s="318" t="s">
        <v>990</v>
      </c>
      <c r="C455" s="375" t="s">
        <v>991</v>
      </c>
      <c r="D455" s="375"/>
      <c r="E455" s="375"/>
      <c r="F455" s="379"/>
      <c r="G455" s="270">
        <f>G456</f>
        <v>241.88637</v>
      </c>
      <c r="H455" s="270">
        <f aca="true" t="shared" si="85" ref="H455:I458">H456</f>
        <v>0</v>
      </c>
      <c r="I455" s="271">
        <f t="shared" si="85"/>
        <v>0</v>
      </c>
    </row>
    <row r="456" spans="1:9" s="200" customFormat="1" ht="25.5">
      <c r="A456" s="372">
        <v>445</v>
      </c>
      <c r="B456" s="318" t="s">
        <v>224</v>
      </c>
      <c r="C456" s="375" t="s">
        <v>991</v>
      </c>
      <c r="D456" s="375" t="s">
        <v>209</v>
      </c>
      <c r="E456" s="375"/>
      <c r="F456" s="379"/>
      <c r="G456" s="270">
        <f>G457</f>
        <v>241.88637</v>
      </c>
      <c r="H456" s="270">
        <f t="shared" si="85"/>
        <v>0</v>
      </c>
      <c r="I456" s="271">
        <f t="shared" si="85"/>
        <v>0</v>
      </c>
    </row>
    <row r="457" spans="1:9" s="200" customFormat="1" ht="12.75">
      <c r="A457" s="372">
        <v>446</v>
      </c>
      <c r="B457" s="318" t="s">
        <v>219</v>
      </c>
      <c r="C457" s="375" t="s">
        <v>991</v>
      </c>
      <c r="D457" s="375" t="s">
        <v>210</v>
      </c>
      <c r="E457" s="375"/>
      <c r="F457" s="379"/>
      <c r="G457" s="270">
        <f>G458</f>
        <v>241.88637</v>
      </c>
      <c r="H457" s="270">
        <f t="shared" si="85"/>
        <v>0</v>
      </c>
      <c r="I457" s="271">
        <f t="shared" si="85"/>
        <v>0</v>
      </c>
    </row>
    <row r="458" spans="1:9" s="200" customFormat="1" ht="12.75">
      <c r="A458" s="372">
        <v>447</v>
      </c>
      <c r="B458" s="318" t="s">
        <v>211</v>
      </c>
      <c r="C458" s="375" t="s">
        <v>991</v>
      </c>
      <c r="D458" s="375" t="s">
        <v>210</v>
      </c>
      <c r="E458" s="375" t="s">
        <v>106</v>
      </c>
      <c r="F458" s="375" t="s">
        <v>8</v>
      </c>
      <c r="G458" s="270">
        <f>G459</f>
        <v>241.88637</v>
      </c>
      <c r="H458" s="270">
        <f t="shared" si="85"/>
        <v>0</v>
      </c>
      <c r="I458" s="271">
        <f t="shared" si="85"/>
        <v>0</v>
      </c>
    </row>
    <row r="459" spans="1:9" s="200" customFormat="1" ht="12.75">
      <c r="A459" s="372">
        <v>448</v>
      </c>
      <c r="B459" s="318" t="s">
        <v>15</v>
      </c>
      <c r="C459" s="375" t="s">
        <v>991</v>
      </c>
      <c r="D459" s="375" t="s">
        <v>210</v>
      </c>
      <c r="E459" s="375" t="s">
        <v>106</v>
      </c>
      <c r="F459" s="375" t="s">
        <v>11</v>
      </c>
      <c r="G459" s="270">
        <v>241.88637</v>
      </c>
      <c r="H459" s="270">
        <v>0</v>
      </c>
      <c r="I459" s="271">
        <v>0</v>
      </c>
    </row>
    <row r="460" spans="1:9" s="200" customFormat="1" ht="102">
      <c r="A460" s="372">
        <v>449</v>
      </c>
      <c r="B460" s="388" t="s">
        <v>495</v>
      </c>
      <c r="C460" s="375" t="s">
        <v>481</v>
      </c>
      <c r="D460" s="375"/>
      <c r="E460" s="375"/>
      <c r="F460" s="375"/>
      <c r="G460" s="270">
        <f aca="true" t="shared" si="86" ref="G460:H462">G461</f>
        <v>4764.103</v>
      </c>
      <c r="H460" s="267">
        <f t="shared" si="86"/>
        <v>0</v>
      </c>
      <c r="I460" s="268">
        <f>I462</f>
        <v>0</v>
      </c>
    </row>
    <row r="461" spans="1:9" s="200" customFormat="1" ht="25.5">
      <c r="A461" s="372">
        <v>450</v>
      </c>
      <c r="B461" s="318" t="s">
        <v>224</v>
      </c>
      <c r="C461" s="375" t="s">
        <v>481</v>
      </c>
      <c r="D461" s="375" t="s">
        <v>209</v>
      </c>
      <c r="E461" s="375"/>
      <c r="F461" s="375"/>
      <c r="G461" s="270">
        <f t="shared" si="86"/>
        <v>4764.103</v>
      </c>
      <c r="H461" s="267">
        <f t="shared" si="86"/>
        <v>0</v>
      </c>
      <c r="I461" s="268">
        <f>I463</f>
        <v>0</v>
      </c>
    </row>
    <row r="462" spans="1:9" s="200" customFormat="1" ht="12.75">
      <c r="A462" s="372">
        <v>451</v>
      </c>
      <c r="B462" s="318" t="s">
        <v>219</v>
      </c>
      <c r="C462" s="375" t="s">
        <v>481</v>
      </c>
      <c r="D462" s="375" t="s">
        <v>210</v>
      </c>
      <c r="E462" s="375"/>
      <c r="F462" s="375"/>
      <c r="G462" s="270">
        <f t="shared" si="86"/>
        <v>4764.103</v>
      </c>
      <c r="H462" s="267">
        <f t="shared" si="86"/>
        <v>0</v>
      </c>
      <c r="I462" s="268">
        <f>I463</f>
        <v>0</v>
      </c>
    </row>
    <row r="463" spans="1:9" s="200" customFormat="1" ht="12.75">
      <c r="A463" s="372">
        <v>452</v>
      </c>
      <c r="B463" s="318" t="s">
        <v>211</v>
      </c>
      <c r="C463" s="375" t="s">
        <v>481</v>
      </c>
      <c r="D463" s="375" t="s">
        <v>210</v>
      </c>
      <c r="E463" s="375" t="s">
        <v>106</v>
      </c>
      <c r="F463" s="375" t="s">
        <v>8</v>
      </c>
      <c r="G463" s="270">
        <f>G464</f>
        <v>4764.103</v>
      </c>
      <c r="H463" s="270">
        <f>H464</f>
        <v>0</v>
      </c>
      <c r="I463" s="271">
        <f>I464</f>
        <v>0</v>
      </c>
    </row>
    <row r="464" spans="1:9" s="200" customFormat="1" ht="12.75">
      <c r="A464" s="372">
        <v>453</v>
      </c>
      <c r="B464" s="318" t="s">
        <v>15</v>
      </c>
      <c r="C464" s="375" t="s">
        <v>481</v>
      </c>
      <c r="D464" s="375" t="s">
        <v>210</v>
      </c>
      <c r="E464" s="375" t="s">
        <v>106</v>
      </c>
      <c r="F464" s="375" t="s">
        <v>11</v>
      </c>
      <c r="G464" s="270">
        <v>4764.103</v>
      </c>
      <c r="H464" s="270">
        <v>0</v>
      </c>
      <c r="I464" s="271">
        <v>0</v>
      </c>
    </row>
    <row r="465" spans="1:9" s="200" customFormat="1" ht="12.75">
      <c r="A465" s="372">
        <v>454</v>
      </c>
      <c r="B465" s="318" t="s">
        <v>233</v>
      </c>
      <c r="C465" s="375" t="s">
        <v>377</v>
      </c>
      <c r="D465" s="375"/>
      <c r="E465" s="375"/>
      <c r="F465" s="375"/>
      <c r="G465" s="270">
        <f aca="true" t="shared" si="87" ref="G465:I466">G467</f>
        <v>4942.35</v>
      </c>
      <c r="H465" s="270">
        <f t="shared" si="87"/>
        <v>4672.8</v>
      </c>
      <c r="I465" s="271">
        <f t="shared" si="87"/>
        <v>4672.8</v>
      </c>
    </row>
    <row r="466" spans="1:9" s="200" customFormat="1" ht="51">
      <c r="A466" s="372">
        <v>455</v>
      </c>
      <c r="B466" s="318" t="s">
        <v>426</v>
      </c>
      <c r="C466" s="375" t="s">
        <v>378</v>
      </c>
      <c r="D466" s="375"/>
      <c r="E466" s="375"/>
      <c r="F466" s="375"/>
      <c r="G466" s="270">
        <f t="shared" si="87"/>
        <v>4942.35</v>
      </c>
      <c r="H466" s="267">
        <f t="shared" si="87"/>
        <v>4672.8</v>
      </c>
      <c r="I466" s="268">
        <f t="shared" si="87"/>
        <v>4672.8</v>
      </c>
    </row>
    <row r="467" spans="1:9" s="200" customFormat="1" ht="25.5">
      <c r="A467" s="372">
        <v>456</v>
      </c>
      <c r="B467" s="318" t="s">
        <v>224</v>
      </c>
      <c r="C467" s="375" t="s">
        <v>378</v>
      </c>
      <c r="D467" s="375" t="s">
        <v>209</v>
      </c>
      <c r="E467" s="375"/>
      <c r="F467" s="375"/>
      <c r="G467" s="270">
        <f aca="true" t="shared" si="88" ref="G467:H469">G468</f>
        <v>4942.35</v>
      </c>
      <c r="H467" s="267">
        <f t="shared" si="88"/>
        <v>4672.8</v>
      </c>
      <c r="I467" s="268">
        <f>I469</f>
        <v>4672.8</v>
      </c>
    </row>
    <row r="468" spans="1:9" s="200" customFormat="1" ht="12.75">
      <c r="A468" s="372">
        <v>457</v>
      </c>
      <c r="B468" s="318" t="s">
        <v>219</v>
      </c>
      <c r="C468" s="375" t="s">
        <v>378</v>
      </c>
      <c r="D468" s="375" t="s">
        <v>210</v>
      </c>
      <c r="E468" s="375"/>
      <c r="F468" s="375"/>
      <c r="G468" s="270">
        <f t="shared" si="88"/>
        <v>4942.35</v>
      </c>
      <c r="H468" s="267">
        <f t="shared" si="88"/>
        <v>4672.8</v>
      </c>
      <c r="I468" s="268">
        <f>I469</f>
        <v>4672.8</v>
      </c>
    </row>
    <row r="469" spans="1:9" s="200" customFormat="1" ht="12.75">
      <c r="A469" s="372">
        <v>458</v>
      </c>
      <c r="B469" s="318" t="s">
        <v>211</v>
      </c>
      <c r="C469" s="375" t="s">
        <v>378</v>
      </c>
      <c r="D469" s="375" t="s">
        <v>210</v>
      </c>
      <c r="E469" s="375" t="s">
        <v>106</v>
      </c>
      <c r="F469" s="375" t="s">
        <v>8</v>
      </c>
      <c r="G469" s="270">
        <f t="shared" si="88"/>
        <v>4942.35</v>
      </c>
      <c r="H469" s="267">
        <f t="shared" si="88"/>
        <v>4672.8</v>
      </c>
      <c r="I469" s="268">
        <f>I470</f>
        <v>4672.8</v>
      </c>
    </row>
    <row r="470" spans="1:9" s="200" customFormat="1" ht="12.75">
      <c r="A470" s="372">
        <v>459</v>
      </c>
      <c r="B470" s="318" t="s">
        <v>15</v>
      </c>
      <c r="C470" s="375" t="s">
        <v>378</v>
      </c>
      <c r="D470" s="375" t="s">
        <v>210</v>
      </c>
      <c r="E470" s="375" t="s">
        <v>106</v>
      </c>
      <c r="F470" s="375" t="s">
        <v>11</v>
      </c>
      <c r="G470" s="270">
        <v>4942.35</v>
      </c>
      <c r="H470" s="270">
        <v>4672.8</v>
      </c>
      <c r="I470" s="271">
        <v>4672.8</v>
      </c>
    </row>
    <row r="471" spans="1:9" s="200" customFormat="1" ht="25.5">
      <c r="A471" s="372">
        <v>460</v>
      </c>
      <c r="B471" s="318" t="s">
        <v>234</v>
      </c>
      <c r="C471" s="375" t="s">
        <v>379</v>
      </c>
      <c r="D471" s="375"/>
      <c r="E471" s="375"/>
      <c r="F471" s="375"/>
      <c r="G471" s="270">
        <f>G472+G477+G482+G487</f>
        <v>38036.278</v>
      </c>
      <c r="H471" s="270">
        <f>H472+H477+H482+H487</f>
        <v>35477.528</v>
      </c>
      <c r="I471" s="270">
        <f>I472+I477+I482+I487</f>
        <v>35476.727999999996</v>
      </c>
    </row>
    <row r="472" spans="1:9" s="200" customFormat="1" ht="51">
      <c r="A472" s="372">
        <v>461</v>
      </c>
      <c r="B472" s="318" t="s">
        <v>427</v>
      </c>
      <c r="C472" s="375" t="s">
        <v>380</v>
      </c>
      <c r="D472" s="375"/>
      <c r="E472" s="375"/>
      <c r="F472" s="375"/>
      <c r="G472" s="270">
        <f>G474</f>
        <v>37665.875</v>
      </c>
      <c r="H472" s="270">
        <f>H474</f>
        <v>35203.525</v>
      </c>
      <c r="I472" s="271">
        <f>I474</f>
        <v>35203.525</v>
      </c>
    </row>
    <row r="473" spans="1:9" s="200" customFormat="1" ht="25.5">
      <c r="A473" s="372">
        <v>462</v>
      </c>
      <c r="B473" s="318" t="s">
        <v>224</v>
      </c>
      <c r="C473" s="375" t="s">
        <v>380</v>
      </c>
      <c r="D473" s="375" t="s">
        <v>209</v>
      </c>
      <c r="E473" s="375"/>
      <c r="F473" s="375"/>
      <c r="G473" s="270">
        <f aca="true" t="shared" si="89" ref="G473:H475">G474</f>
        <v>37665.875</v>
      </c>
      <c r="H473" s="267">
        <f t="shared" si="89"/>
        <v>35203.525</v>
      </c>
      <c r="I473" s="268">
        <f>I474</f>
        <v>35203.525</v>
      </c>
    </row>
    <row r="474" spans="1:9" s="200" customFormat="1" ht="40.5" customHeight="1">
      <c r="A474" s="372">
        <v>463</v>
      </c>
      <c r="B474" s="318" t="s">
        <v>219</v>
      </c>
      <c r="C474" s="375" t="s">
        <v>380</v>
      </c>
      <c r="D474" s="375" t="s">
        <v>210</v>
      </c>
      <c r="E474" s="375"/>
      <c r="F474" s="375"/>
      <c r="G474" s="270">
        <f t="shared" si="89"/>
        <v>37665.875</v>
      </c>
      <c r="H474" s="267">
        <f t="shared" si="89"/>
        <v>35203.525</v>
      </c>
      <c r="I474" s="268">
        <f>I475</f>
        <v>35203.525</v>
      </c>
    </row>
    <row r="475" spans="1:9" s="200" customFormat="1" ht="12.75">
      <c r="A475" s="372">
        <v>464</v>
      </c>
      <c r="B475" s="318" t="s">
        <v>211</v>
      </c>
      <c r="C475" s="375" t="s">
        <v>380</v>
      </c>
      <c r="D475" s="375" t="s">
        <v>210</v>
      </c>
      <c r="E475" s="375" t="s">
        <v>106</v>
      </c>
      <c r="F475" s="375" t="s">
        <v>8</v>
      </c>
      <c r="G475" s="270">
        <f t="shared" si="89"/>
        <v>37665.875</v>
      </c>
      <c r="H475" s="267">
        <f t="shared" si="89"/>
        <v>35203.525</v>
      </c>
      <c r="I475" s="268">
        <f>I476</f>
        <v>35203.525</v>
      </c>
    </row>
    <row r="476" spans="1:9" s="200" customFormat="1" ht="12.75">
      <c r="A476" s="372">
        <v>465</v>
      </c>
      <c r="B476" s="318" t="s">
        <v>15</v>
      </c>
      <c r="C476" s="375" t="s">
        <v>380</v>
      </c>
      <c r="D476" s="375" t="s">
        <v>210</v>
      </c>
      <c r="E476" s="375" t="s">
        <v>106</v>
      </c>
      <c r="F476" s="375" t="s">
        <v>11</v>
      </c>
      <c r="G476" s="270">
        <v>37665.875</v>
      </c>
      <c r="H476" s="270">
        <v>35203.525</v>
      </c>
      <c r="I476" s="271">
        <v>35203.525</v>
      </c>
    </row>
    <row r="477" spans="1:9" s="200" customFormat="1" ht="51">
      <c r="A477" s="372">
        <v>466</v>
      </c>
      <c r="B477" s="318" t="s">
        <v>551</v>
      </c>
      <c r="C477" s="375" t="s">
        <v>552</v>
      </c>
      <c r="D477" s="375"/>
      <c r="E477" s="375"/>
      <c r="F477" s="379"/>
      <c r="G477" s="270">
        <f>G478</f>
        <v>169.467</v>
      </c>
      <c r="H477" s="267">
        <f aca="true" t="shared" si="90" ref="H477:I480">H478</f>
        <v>169.467</v>
      </c>
      <c r="I477" s="268">
        <f t="shared" si="90"/>
        <v>169.467</v>
      </c>
    </row>
    <row r="478" spans="1:9" s="200" customFormat="1" ht="25.5">
      <c r="A478" s="372">
        <v>467</v>
      </c>
      <c r="B478" s="318" t="s">
        <v>224</v>
      </c>
      <c r="C478" s="375" t="s">
        <v>552</v>
      </c>
      <c r="D478" s="375" t="s">
        <v>209</v>
      </c>
      <c r="E478" s="375"/>
      <c r="F478" s="379"/>
      <c r="G478" s="270">
        <f>G479</f>
        <v>169.467</v>
      </c>
      <c r="H478" s="267">
        <f t="shared" si="90"/>
        <v>169.467</v>
      </c>
      <c r="I478" s="268">
        <f t="shared" si="90"/>
        <v>169.467</v>
      </c>
    </row>
    <row r="479" spans="1:9" s="200" customFormat="1" ht="12.75">
      <c r="A479" s="372">
        <v>468</v>
      </c>
      <c r="B479" s="318" t="s">
        <v>219</v>
      </c>
      <c r="C479" s="375" t="s">
        <v>552</v>
      </c>
      <c r="D479" s="375" t="s">
        <v>210</v>
      </c>
      <c r="E479" s="375"/>
      <c r="F479" s="379"/>
      <c r="G479" s="270">
        <f>G480</f>
        <v>169.467</v>
      </c>
      <c r="H479" s="267">
        <f t="shared" si="90"/>
        <v>169.467</v>
      </c>
      <c r="I479" s="268">
        <f t="shared" si="90"/>
        <v>169.467</v>
      </c>
    </row>
    <row r="480" spans="1:9" s="200" customFormat="1" ht="12.75">
      <c r="A480" s="372">
        <v>469</v>
      </c>
      <c r="B480" s="318" t="s">
        <v>211</v>
      </c>
      <c r="C480" s="375" t="s">
        <v>552</v>
      </c>
      <c r="D480" s="375" t="s">
        <v>210</v>
      </c>
      <c r="E480" s="375" t="s">
        <v>106</v>
      </c>
      <c r="F480" s="375" t="s">
        <v>8</v>
      </c>
      <c r="G480" s="270">
        <f>G481</f>
        <v>169.467</v>
      </c>
      <c r="H480" s="267">
        <f t="shared" si="90"/>
        <v>169.467</v>
      </c>
      <c r="I480" s="268">
        <f t="shared" si="90"/>
        <v>169.467</v>
      </c>
    </row>
    <row r="481" spans="1:9" s="200" customFormat="1" ht="12.75">
      <c r="A481" s="372">
        <v>470</v>
      </c>
      <c r="B481" s="318" t="s">
        <v>15</v>
      </c>
      <c r="C481" s="375" t="s">
        <v>552</v>
      </c>
      <c r="D481" s="375" t="s">
        <v>210</v>
      </c>
      <c r="E481" s="375" t="s">
        <v>106</v>
      </c>
      <c r="F481" s="375" t="s">
        <v>11</v>
      </c>
      <c r="G481" s="270">
        <v>169.467</v>
      </c>
      <c r="H481" s="270">
        <v>169.467</v>
      </c>
      <c r="I481" s="271">
        <v>169.467</v>
      </c>
    </row>
    <row r="482" spans="1:9" s="200" customFormat="1" ht="51">
      <c r="A482" s="372">
        <v>471</v>
      </c>
      <c r="B482" s="314" t="s">
        <v>802</v>
      </c>
      <c r="C482" s="316" t="s">
        <v>868</v>
      </c>
      <c r="D482" s="316"/>
      <c r="E482" s="316"/>
      <c r="F482" s="269"/>
      <c r="G482" s="223">
        <f>G483</f>
        <v>100.936</v>
      </c>
      <c r="H482" s="223">
        <f aca="true" t="shared" si="91" ref="H482:I485">H483</f>
        <v>104.536</v>
      </c>
      <c r="I482" s="225">
        <f t="shared" si="91"/>
        <v>103.736</v>
      </c>
    </row>
    <row r="483" spans="1:9" s="200" customFormat="1" ht="25.5">
      <c r="A483" s="372">
        <v>472</v>
      </c>
      <c r="B483" s="314" t="s">
        <v>224</v>
      </c>
      <c r="C483" s="316" t="s">
        <v>868</v>
      </c>
      <c r="D483" s="316" t="s">
        <v>209</v>
      </c>
      <c r="E483" s="316"/>
      <c r="F483" s="269"/>
      <c r="G483" s="223">
        <f>G484</f>
        <v>100.936</v>
      </c>
      <c r="H483" s="223">
        <f t="shared" si="91"/>
        <v>104.536</v>
      </c>
      <c r="I483" s="225">
        <f t="shared" si="91"/>
        <v>103.736</v>
      </c>
    </row>
    <row r="484" spans="1:9" s="200" customFormat="1" ht="12.75">
      <c r="A484" s="372">
        <v>473</v>
      </c>
      <c r="B484" s="314" t="s">
        <v>219</v>
      </c>
      <c r="C484" s="316" t="s">
        <v>868</v>
      </c>
      <c r="D484" s="316" t="s">
        <v>210</v>
      </c>
      <c r="E484" s="316"/>
      <c r="F484" s="269"/>
      <c r="G484" s="223">
        <f>G485</f>
        <v>100.936</v>
      </c>
      <c r="H484" s="223">
        <f t="shared" si="91"/>
        <v>104.536</v>
      </c>
      <c r="I484" s="225">
        <f t="shared" si="91"/>
        <v>103.736</v>
      </c>
    </row>
    <row r="485" spans="1:9" s="200" customFormat="1" ht="12.75">
      <c r="A485" s="372">
        <v>474</v>
      </c>
      <c r="B485" s="318" t="s">
        <v>211</v>
      </c>
      <c r="C485" s="316" t="s">
        <v>868</v>
      </c>
      <c r="D485" s="316" t="s">
        <v>210</v>
      </c>
      <c r="E485" s="375" t="s">
        <v>106</v>
      </c>
      <c r="F485" s="375" t="s">
        <v>8</v>
      </c>
      <c r="G485" s="270">
        <f>G486</f>
        <v>100.936</v>
      </c>
      <c r="H485" s="270">
        <f t="shared" si="91"/>
        <v>104.536</v>
      </c>
      <c r="I485" s="271">
        <f t="shared" si="91"/>
        <v>103.736</v>
      </c>
    </row>
    <row r="486" spans="1:9" s="200" customFormat="1" ht="12.75">
      <c r="A486" s="372">
        <v>475</v>
      </c>
      <c r="B486" s="318" t="s">
        <v>15</v>
      </c>
      <c r="C486" s="316" t="s">
        <v>868</v>
      </c>
      <c r="D486" s="316" t="s">
        <v>210</v>
      </c>
      <c r="E486" s="375" t="s">
        <v>106</v>
      </c>
      <c r="F486" s="375" t="s">
        <v>11</v>
      </c>
      <c r="G486" s="270">
        <v>100.936</v>
      </c>
      <c r="H486" s="270">
        <v>104.536</v>
      </c>
      <c r="I486" s="271">
        <v>103.736</v>
      </c>
    </row>
    <row r="487" spans="1:9" s="200" customFormat="1" ht="63.75">
      <c r="A487" s="372">
        <v>476</v>
      </c>
      <c r="B487" s="314" t="s">
        <v>992</v>
      </c>
      <c r="C487" s="316" t="s">
        <v>993</v>
      </c>
      <c r="D487" s="316"/>
      <c r="E487" s="316"/>
      <c r="F487" s="269"/>
      <c r="G487" s="223">
        <f>G488</f>
        <v>100</v>
      </c>
      <c r="H487" s="223">
        <f aca="true" t="shared" si="92" ref="H487:I490">H488</f>
        <v>0</v>
      </c>
      <c r="I487" s="225">
        <f t="shared" si="92"/>
        <v>0</v>
      </c>
    </row>
    <row r="488" spans="1:9" s="200" customFormat="1" ht="25.5">
      <c r="A488" s="372">
        <v>477</v>
      </c>
      <c r="B488" s="314" t="s">
        <v>224</v>
      </c>
      <c r="C488" s="316" t="s">
        <v>993</v>
      </c>
      <c r="D488" s="316" t="s">
        <v>209</v>
      </c>
      <c r="E488" s="316"/>
      <c r="F488" s="269"/>
      <c r="G488" s="223">
        <f>G489</f>
        <v>100</v>
      </c>
      <c r="H488" s="223">
        <f t="shared" si="92"/>
        <v>0</v>
      </c>
      <c r="I488" s="225">
        <f t="shared" si="92"/>
        <v>0</v>
      </c>
    </row>
    <row r="489" spans="1:9" s="200" customFormat="1" ht="12.75">
      <c r="A489" s="372">
        <v>478</v>
      </c>
      <c r="B489" s="314" t="s">
        <v>219</v>
      </c>
      <c r="C489" s="316" t="s">
        <v>993</v>
      </c>
      <c r="D489" s="316" t="s">
        <v>210</v>
      </c>
      <c r="E489" s="316"/>
      <c r="F489" s="269"/>
      <c r="G489" s="223">
        <f>G490</f>
        <v>100</v>
      </c>
      <c r="H489" s="223">
        <f t="shared" si="92"/>
        <v>0</v>
      </c>
      <c r="I489" s="225">
        <f t="shared" si="92"/>
        <v>0</v>
      </c>
    </row>
    <row r="490" spans="1:9" s="200" customFormat="1" ht="12.75">
      <c r="A490" s="372">
        <v>479</v>
      </c>
      <c r="B490" s="318" t="s">
        <v>211</v>
      </c>
      <c r="C490" s="316" t="s">
        <v>993</v>
      </c>
      <c r="D490" s="316" t="s">
        <v>210</v>
      </c>
      <c r="E490" s="375" t="s">
        <v>106</v>
      </c>
      <c r="F490" s="375" t="s">
        <v>8</v>
      </c>
      <c r="G490" s="270">
        <f>G491</f>
        <v>100</v>
      </c>
      <c r="H490" s="270">
        <f t="shared" si="92"/>
        <v>0</v>
      </c>
      <c r="I490" s="271">
        <f t="shared" si="92"/>
        <v>0</v>
      </c>
    </row>
    <row r="491" spans="1:9" s="200" customFormat="1" ht="12.75">
      <c r="A491" s="372">
        <v>480</v>
      </c>
      <c r="B491" s="318" t="s">
        <v>15</v>
      </c>
      <c r="C491" s="316" t="s">
        <v>993</v>
      </c>
      <c r="D491" s="316" t="s">
        <v>210</v>
      </c>
      <c r="E491" s="375" t="s">
        <v>106</v>
      </c>
      <c r="F491" s="375" t="s">
        <v>11</v>
      </c>
      <c r="G491" s="270">
        <v>100</v>
      </c>
      <c r="H491" s="270">
        <v>0</v>
      </c>
      <c r="I491" s="271">
        <v>0</v>
      </c>
    </row>
    <row r="492" spans="1:9" s="200" customFormat="1" ht="25.5">
      <c r="A492" s="372">
        <v>481</v>
      </c>
      <c r="B492" s="318" t="s">
        <v>232</v>
      </c>
      <c r="C492" s="375" t="s">
        <v>369</v>
      </c>
      <c r="D492" s="375"/>
      <c r="E492" s="375"/>
      <c r="F492" s="375"/>
      <c r="G492" s="270">
        <f>G493</f>
        <v>22272.95</v>
      </c>
      <c r="H492" s="270">
        <f>H493</f>
        <v>21027.2</v>
      </c>
      <c r="I492" s="271">
        <f>I493</f>
        <v>21027.2</v>
      </c>
    </row>
    <row r="493" spans="1:9" s="200" customFormat="1" ht="51">
      <c r="A493" s="372">
        <v>482</v>
      </c>
      <c r="B493" s="318" t="s">
        <v>428</v>
      </c>
      <c r="C493" s="375" t="s">
        <v>370</v>
      </c>
      <c r="D493" s="375"/>
      <c r="E493" s="375"/>
      <c r="F493" s="375"/>
      <c r="G493" s="270">
        <f>G494</f>
        <v>22272.95</v>
      </c>
      <c r="H493" s="267">
        <f aca="true" t="shared" si="93" ref="H493:I496">H494</f>
        <v>21027.2</v>
      </c>
      <c r="I493" s="268">
        <f t="shared" si="93"/>
        <v>21027.2</v>
      </c>
    </row>
    <row r="494" spans="1:9" s="200" customFormat="1" ht="25.5">
      <c r="A494" s="372">
        <v>483</v>
      </c>
      <c r="B494" s="318" t="s">
        <v>224</v>
      </c>
      <c r="C494" s="375" t="s">
        <v>370</v>
      </c>
      <c r="D494" s="375" t="s">
        <v>209</v>
      </c>
      <c r="E494" s="375"/>
      <c r="F494" s="375"/>
      <c r="G494" s="270">
        <f>G495</f>
        <v>22272.95</v>
      </c>
      <c r="H494" s="267">
        <f t="shared" si="93"/>
        <v>21027.2</v>
      </c>
      <c r="I494" s="268">
        <f t="shared" si="93"/>
        <v>21027.2</v>
      </c>
    </row>
    <row r="495" spans="1:9" s="200" customFormat="1" ht="12.75">
      <c r="A495" s="372">
        <v>484</v>
      </c>
      <c r="B495" s="318" t="s">
        <v>219</v>
      </c>
      <c r="C495" s="375" t="s">
        <v>370</v>
      </c>
      <c r="D495" s="375" t="s">
        <v>210</v>
      </c>
      <c r="E495" s="375"/>
      <c r="F495" s="375"/>
      <c r="G495" s="270">
        <f>G496</f>
        <v>22272.95</v>
      </c>
      <c r="H495" s="267">
        <f t="shared" si="93"/>
        <v>21027.2</v>
      </c>
      <c r="I495" s="268">
        <f t="shared" si="93"/>
        <v>21027.2</v>
      </c>
    </row>
    <row r="496" spans="1:9" s="200" customFormat="1" ht="12.75">
      <c r="A496" s="372">
        <v>485</v>
      </c>
      <c r="B496" s="318" t="s">
        <v>51</v>
      </c>
      <c r="C496" s="375" t="s">
        <v>370</v>
      </c>
      <c r="D496" s="375" t="s">
        <v>210</v>
      </c>
      <c r="E496" s="375" t="s">
        <v>107</v>
      </c>
      <c r="F496" s="375" t="s">
        <v>8</v>
      </c>
      <c r="G496" s="270">
        <f>G497</f>
        <v>22272.95</v>
      </c>
      <c r="H496" s="267">
        <f t="shared" si="93"/>
        <v>21027.2</v>
      </c>
      <c r="I496" s="268">
        <f t="shared" si="93"/>
        <v>21027.2</v>
      </c>
    </row>
    <row r="497" spans="1:9" s="200" customFormat="1" ht="12.75">
      <c r="A497" s="372">
        <v>486</v>
      </c>
      <c r="B497" s="318" t="s">
        <v>405</v>
      </c>
      <c r="C497" s="375" t="s">
        <v>370</v>
      </c>
      <c r="D497" s="375" t="s">
        <v>210</v>
      </c>
      <c r="E497" s="375" t="s">
        <v>107</v>
      </c>
      <c r="F497" s="375" t="s">
        <v>103</v>
      </c>
      <c r="G497" s="270">
        <v>22272.95</v>
      </c>
      <c r="H497" s="270">
        <v>21027.2</v>
      </c>
      <c r="I497" s="271">
        <v>21027.2</v>
      </c>
    </row>
    <row r="498" spans="1:9" s="200" customFormat="1" ht="12.75">
      <c r="A498" s="372">
        <v>487</v>
      </c>
      <c r="B498" s="318" t="s">
        <v>542</v>
      </c>
      <c r="C498" s="375" t="s">
        <v>541</v>
      </c>
      <c r="D498" s="375"/>
      <c r="E498" s="375"/>
      <c r="F498" s="375"/>
      <c r="G498" s="270">
        <f>G499</f>
        <v>414.4</v>
      </c>
      <c r="H498" s="267">
        <f aca="true" t="shared" si="94" ref="H498:I502">H499</f>
        <v>414.4</v>
      </c>
      <c r="I498" s="268">
        <f t="shared" si="94"/>
        <v>414.4</v>
      </c>
    </row>
    <row r="499" spans="1:9" s="200" customFormat="1" ht="38.25">
      <c r="A499" s="372">
        <v>488</v>
      </c>
      <c r="B499" s="318" t="s">
        <v>543</v>
      </c>
      <c r="C499" s="375" t="s">
        <v>544</v>
      </c>
      <c r="D499" s="375"/>
      <c r="E499" s="375"/>
      <c r="F499" s="375"/>
      <c r="G499" s="270">
        <f>G500+G504</f>
        <v>414.4</v>
      </c>
      <c r="H499" s="270">
        <f>H500+H504</f>
        <v>414.4</v>
      </c>
      <c r="I499" s="271">
        <f>I500+I504</f>
        <v>414.4</v>
      </c>
    </row>
    <row r="500" spans="1:9" s="200" customFormat="1" ht="25.5">
      <c r="A500" s="372">
        <v>489</v>
      </c>
      <c r="B500" s="376" t="s">
        <v>510</v>
      </c>
      <c r="C500" s="375" t="s">
        <v>544</v>
      </c>
      <c r="D500" s="375" t="s">
        <v>182</v>
      </c>
      <c r="E500" s="375"/>
      <c r="F500" s="375"/>
      <c r="G500" s="270">
        <f>G501</f>
        <v>183.9</v>
      </c>
      <c r="H500" s="267">
        <f t="shared" si="94"/>
        <v>183.9</v>
      </c>
      <c r="I500" s="268">
        <f t="shared" si="94"/>
        <v>183.9</v>
      </c>
    </row>
    <row r="501" spans="1:9" s="200" customFormat="1" ht="25.5">
      <c r="A501" s="372">
        <v>490</v>
      </c>
      <c r="B501" s="376" t="s">
        <v>196</v>
      </c>
      <c r="C501" s="375" t="s">
        <v>544</v>
      </c>
      <c r="D501" s="375" t="s">
        <v>183</v>
      </c>
      <c r="E501" s="375"/>
      <c r="F501" s="375"/>
      <c r="G501" s="270">
        <f>G502</f>
        <v>183.9</v>
      </c>
      <c r="H501" s="267">
        <f t="shared" si="94"/>
        <v>183.9</v>
      </c>
      <c r="I501" s="268">
        <f t="shared" si="94"/>
        <v>183.9</v>
      </c>
    </row>
    <row r="502" spans="1:9" s="200" customFormat="1" ht="12.75">
      <c r="A502" s="372">
        <v>491</v>
      </c>
      <c r="B502" s="318" t="s">
        <v>211</v>
      </c>
      <c r="C502" s="375" t="s">
        <v>544</v>
      </c>
      <c r="D502" s="375" t="s">
        <v>183</v>
      </c>
      <c r="E502" s="375" t="s">
        <v>106</v>
      </c>
      <c r="F502" s="375" t="s">
        <v>8</v>
      </c>
      <c r="G502" s="270">
        <f>G503</f>
        <v>183.9</v>
      </c>
      <c r="H502" s="267">
        <f t="shared" si="94"/>
        <v>183.9</v>
      </c>
      <c r="I502" s="268">
        <f t="shared" si="94"/>
        <v>183.9</v>
      </c>
    </row>
    <row r="503" spans="1:9" s="200" customFormat="1" ht="12.75">
      <c r="A503" s="372">
        <v>492</v>
      </c>
      <c r="B503" s="318" t="s">
        <v>15</v>
      </c>
      <c r="C503" s="375" t="s">
        <v>544</v>
      </c>
      <c r="D503" s="375" t="s">
        <v>183</v>
      </c>
      <c r="E503" s="375" t="s">
        <v>106</v>
      </c>
      <c r="F503" s="375" t="s">
        <v>11</v>
      </c>
      <c r="G503" s="270">
        <v>183.9</v>
      </c>
      <c r="H503" s="270">
        <v>183.9</v>
      </c>
      <c r="I503" s="271">
        <v>183.9</v>
      </c>
    </row>
    <row r="504" spans="1:9" s="200" customFormat="1" ht="12.75">
      <c r="A504" s="372">
        <v>493</v>
      </c>
      <c r="B504" s="314" t="s">
        <v>213</v>
      </c>
      <c r="C504" s="375" t="s">
        <v>544</v>
      </c>
      <c r="D504" s="375" t="s">
        <v>203</v>
      </c>
      <c r="E504" s="375"/>
      <c r="F504" s="375"/>
      <c r="G504" s="270">
        <f>G505</f>
        <v>230.5</v>
      </c>
      <c r="H504" s="270">
        <f aca="true" t="shared" si="95" ref="H504:I506">H505</f>
        <v>230.5</v>
      </c>
      <c r="I504" s="271">
        <f t="shared" si="95"/>
        <v>230.5</v>
      </c>
    </row>
    <row r="505" spans="1:9" s="200" customFormat="1" ht="12.75">
      <c r="A505" s="372">
        <v>494</v>
      </c>
      <c r="B505" s="314" t="s">
        <v>675</v>
      </c>
      <c r="C505" s="375" t="s">
        <v>544</v>
      </c>
      <c r="D505" s="375" t="s">
        <v>676</v>
      </c>
      <c r="E505" s="375"/>
      <c r="F505" s="375"/>
      <c r="G505" s="270">
        <f>G506</f>
        <v>230.5</v>
      </c>
      <c r="H505" s="270">
        <f t="shared" si="95"/>
        <v>230.5</v>
      </c>
      <c r="I505" s="271">
        <f t="shared" si="95"/>
        <v>230.5</v>
      </c>
    </row>
    <row r="506" spans="1:9" s="200" customFormat="1" ht="12.75">
      <c r="A506" s="372">
        <v>495</v>
      </c>
      <c r="B506" s="318" t="s">
        <v>211</v>
      </c>
      <c r="C506" s="375" t="s">
        <v>544</v>
      </c>
      <c r="D506" s="375" t="s">
        <v>676</v>
      </c>
      <c r="E506" s="375" t="s">
        <v>106</v>
      </c>
      <c r="F506" s="375" t="s">
        <v>8</v>
      </c>
      <c r="G506" s="270">
        <f>G507</f>
        <v>230.5</v>
      </c>
      <c r="H506" s="270">
        <f t="shared" si="95"/>
        <v>230.5</v>
      </c>
      <c r="I506" s="271">
        <f t="shared" si="95"/>
        <v>230.5</v>
      </c>
    </row>
    <row r="507" spans="1:9" s="200" customFormat="1" ht="12.75">
      <c r="A507" s="372">
        <v>496</v>
      </c>
      <c r="B507" s="318" t="s">
        <v>15</v>
      </c>
      <c r="C507" s="375" t="s">
        <v>544</v>
      </c>
      <c r="D507" s="375" t="s">
        <v>676</v>
      </c>
      <c r="E507" s="375" t="s">
        <v>106</v>
      </c>
      <c r="F507" s="375" t="s">
        <v>11</v>
      </c>
      <c r="G507" s="270">
        <v>230.5</v>
      </c>
      <c r="H507" s="270">
        <v>230.5</v>
      </c>
      <c r="I507" s="271">
        <v>230.5</v>
      </c>
    </row>
    <row r="508" spans="1:9" s="200" customFormat="1" ht="25.5">
      <c r="A508" s="372">
        <v>497</v>
      </c>
      <c r="B508" s="318" t="s">
        <v>429</v>
      </c>
      <c r="C508" s="375" t="s">
        <v>382</v>
      </c>
      <c r="D508" s="375"/>
      <c r="E508" s="375"/>
      <c r="F508" s="375"/>
      <c r="G508" s="270">
        <f>G509+G520+G534</f>
        <v>115332.432</v>
      </c>
      <c r="H508" s="270">
        <f>H509+H520+H534</f>
        <v>110211.076</v>
      </c>
      <c r="I508" s="271">
        <f>I509+I520+I534</f>
        <v>110211.076</v>
      </c>
    </row>
    <row r="509" spans="1:9" s="200" customFormat="1" ht="12.75">
      <c r="A509" s="372">
        <v>498</v>
      </c>
      <c r="B509" s="318" t="s">
        <v>216</v>
      </c>
      <c r="C509" s="375" t="s">
        <v>387</v>
      </c>
      <c r="D509" s="375"/>
      <c r="E509" s="375"/>
      <c r="F509" s="375"/>
      <c r="G509" s="270">
        <f>G510</f>
        <v>65409.576</v>
      </c>
      <c r="H509" s="270">
        <f>H510</f>
        <v>88652.79800000001</v>
      </c>
      <c r="I509" s="271">
        <f>I510</f>
        <v>88652.79800000001</v>
      </c>
    </row>
    <row r="510" spans="1:9" s="200" customFormat="1" ht="51">
      <c r="A510" s="372">
        <v>499</v>
      </c>
      <c r="B510" s="318" t="s">
        <v>461</v>
      </c>
      <c r="C510" s="375" t="s">
        <v>388</v>
      </c>
      <c r="D510" s="375"/>
      <c r="E510" s="375"/>
      <c r="F510" s="375"/>
      <c r="G510" s="270">
        <f>G516+G511</f>
        <v>65409.576</v>
      </c>
      <c r="H510" s="270">
        <f>H516+H511</f>
        <v>88652.79800000001</v>
      </c>
      <c r="I510" s="271">
        <f>I516+I511</f>
        <v>88652.79800000001</v>
      </c>
    </row>
    <row r="511" spans="1:9" s="200" customFormat="1" ht="25.5">
      <c r="A511" s="372">
        <v>500</v>
      </c>
      <c r="B511" s="318" t="s">
        <v>224</v>
      </c>
      <c r="C511" s="375" t="s">
        <v>388</v>
      </c>
      <c r="D511" s="375" t="s">
        <v>209</v>
      </c>
      <c r="E511" s="375"/>
      <c r="F511" s="375"/>
      <c r="G511" s="270">
        <f aca="true" t="shared" si="96" ref="G511:I512">G512</f>
        <v>59859.497</v>
      </c>
      <c r="H511" s="270">
        <f t="shared" si="96"/>
        <v>83226.569</v>
      </c>
      <c r="I511" s="271">
        <f t="shared" si="96"/>
        <v>83226.569</v>
      </c>
    </row>
    <row r="512" spans="1:9" s="200" customFormat="1" ht="12.75">
      <c r="A512" s="372">
        <v>501</v>
      </c>
      <c r="B512" s="318" t="s">
        <v>219</v>
      </c>
      <c r="C512" s="375" t="s">
        <v>388</v>
      </c>
      <c r="D512" s="375" t="s">
        <v>210</v>
      </c>
      <c r="E512" s="375"/>
      <c r="F512" s="375"/>
      <c r="G512" s="270">
        <f t="shared" si="96"/>
        <v>59859.497</v>
      </c>
      <c r="H512" s="270">
        <f t="shared" si="96"/>
        <v>83226.569</v>
      </c>
      <c r="I512" s="271">
        <f t="shared" si="96"/>
        <v>83226.569</v>
      </c>
    </row>
    <row r="513" spans="1:9" s="200" customFormat="1" ht="12.75">
      <c r="A513" s="372">
        <v>502</v>
      </c>
      <c r="B513" s="318" t="s">
        <v>42</v>
      </c>
      <c r="C513" s="375" t="s">
        <v>388</v>
      </c>
      <c r="D513" s="375" t="s">
        <v>210</v>
      </c>
      <c r="E513" s="375" t="s">
        <v>35</v>
      </c>
      <c r="F513" s="375" t="s">
        <v>8</v>
      </c>
      <c r="G513" s="270">
        <f>G514+G515</f>
        <v>59859.497</v>
      </c>
      <c r="H513" s="270">
        <f>H514+H515</f>
        <v>83226.569</v>
      </c>
      <c r="I513" s="271">
        <f>I514+I515</f>
        <v>83226.569</v>
      </c>
    </row>
    <row r="514" spans="1:9" s="200" customFormat="1" ht="12.75">
      <c r="A514" s="372">
        <v>503</v>
      </c>
      <c r="B514" s="318" t="s">
        <v>22</v>
      </c>
      <c r="C514" s="375" t="s">
        <v>388</v>
      </c>
      <c r="D514" s="375" t="s">
        <v>210</v>
      </c>
      <c r="E514" s="375" t="s">
        <v>35</v>
      </c>
      <c r="F514" s="375" t="s">
        <v>144</v>
      </c>
      <c r="G514" s="270">
        <f>59769.497+90</f>
        <v>59859.497</v>
      </c>
      <c r="H514" s="270">
        <v>58385.337</v>
      </c>
      <c r="I514" s="271">
        <v>58385.337</v>
      </c>
    </row>
    <row r="515" spans="1:9" s="200" customFormat="1" ht="12.75">
      <c r="A515" s="372">
        <v>504</v>
      </c>
      <c r="B515" s="314" t="s">
        <v>848</v>
      </c>
      <c r="C515" s="375" t="s">
        <v>388</v>
      </c>
      <c r="D515" s="375" t="s">
        <v>210</v>
      </c>
      <c r="E515" s="375" t="s">
        <v>35</v>
      </c>
      <c r="F515" s="375" t="s">
        <v>103</v>
      </c>
      <c r="G515" s="270">
        <v>0</v>
      </c>
      <c r="H515" s="270">
        <v>24841.232</v>
      </c>
      <c r="I515" s="271">
        <v>24841.232</v>
      </c>
    </row>
    <row r="516" spans="1:9" s="200" customFormat="1" ht="25.5">
      <c r="A516" s="372">
        <v>505</v>
      </c>
      <c r="B516" s="318" t="s">
        <v>224</v>
      </c>
      <c r="C516" s="375" t="s">
        <v>388</v>
      </c>
      <c r="D516" s="375" t="s">
        <v>209</v>
      </c>
      <c r="E516" s="375"/>
      <c r="F516" s="375"/>
      <c r="G516" s="270">
        <f>G517</f>
        <v>5550.079</v>
      </c>
      <c r="H516" s="267">
        <f aca="true" t="shared" si="97" ref="H516:I518">H517</f>
        <v>5426.229</v>
      </c>
      <c r="I516" s="268">
        <f t="shared" si="97"/>
        <v>5426.229</v>
      </c>
    </row>
    <row r="517" spans="1:9" s="200" customFormat="1" ht="12.75">
      <c r="A517" s="372">
        <v>506</v>
      </c>
      <c r="B517" s="318" t="s">
        <v>846</v>
      </c>
      <c r="C517" s="375" t="s">
        <v>388</v>
      </c>
      <c r="D517" s="375" t="s">
        <v>217</v>
      </c>
      <c r="E517" s="375"/>
      <c r="F517" s="375"/>
      <c r="G517" s="270">
        <f>G518</f>
        <v>5550.079</v>
      </c>
      <c r="H517" s="267">
        <f t="shared" si="97"/>
        <v>5426.229</v>
      </c>
      <c r="I517" s="268">
        <f t="shared" si="97"/>
        <v>5426.229</v>
      </c>
    </row>
    <row r="518" spans="1:9" s="200" customFormat="1" ht="12.75">
      <c r="A518" s="372">
        <v>507</v>
      </c>
      <c r="B518" s="318" t="s">
        <v>42</v>
      </c>
      <c r="C518" s="375" t="s">
        <v>388</v>
      </c>
      <c r="D518" s="375" t="s">
        <v>217</v>
      </c>
      <c r="E518" s="375" t="s">
        <v>35</v>
      </c>
      <c r="F518" s="375" t="s">
        <v>8</v>
      </c>
      <c r="G518" s="270">
        <f>G519</f>
        <v>5550.079</v>
      </c>
      <c r="H518" s="267">
        <f t="shared" si="97"/>
        <v>5426.229</v>
      </c>
      <c r="I518" s="268">
        <f t="shared" si="97"/>
        <v>5426.229</v>
      </c>
    </row>
    <row r="519" spans="1:9" s="200" customFormat="1" ht="12.75">
      <c r="A519" s="372">
        <v>508</v>
      </c>
      <c r="B519" s="318" t="s">
        <v>22</v>
      </c>
      <c r="C519" s="375" t="s">
        <v>388</v>
      </c>
      <c r="D519" s="375" t="s">
        <v>217</v>
      </c>
      <c r="E519" s="375" t="s">
        <v>35</v>
      </c>
      <c r="F519" s="375" t="s">
        <v>144</v>
      </c>
      <c r="G519" s="270">
        <v>5550.079</v>
      </c>
      <c r="H519" s="270">
        <v>5426.229</v>
      </c>
      <c r="I519" s="271">
        <v>5426.229</v>
      </c>
    </row>
    <row r="520" spans="1:9" s="200" customFormat="1" ht="12.75">
      <c r="A520" s="372">
        <v>509</v>
      </c>
      <c r="B520" s="318" t="s">
        <v>497</v>
      </c>
      <c r="C520" s="375" t="s">
        <v>385</v>
      </c>
      <c r="D520" s="375"/>
      <c r="E520" s="375"/>
      <c r="F520" s="375"/>
      <c r="G520" s="270">
        <f>G521</f>
        <v>2006.5000000000002</v>
      </c>
      <c r="H520" s="223">
        <f>H521</f>
        <v>2556.5</v>
      </c>
      <c r="I520" s="268">
        <f>I521</f>
        <v>2556.5</v>
      </c>
    </row>
    <row r="521" spans="1:9" s="200" customFormat="1" ht="38.25">
      <c r="A521" s="372">
        <v>510</v>
      </c>
      <c r="B521" s="318" t="s">
        <v>529</v>
      </c>
      <c r="C521" s="375" t="s">
        <v>386</v>
      </c>
      <c r="D521" s="375"/>
      <c r="E521" s="375"/>
      <c r="F521" s="375"/>
      <c r="G521" s="270">
        <f>G522+G526+G530</f>
        <v>2006.5000000000002</v>
      </c>
      <c r="H521" s="270">
        <f>H522+H526+H530</f>
        <v>2556.5</v>
      </c>
      <c r="I521" s="271">
        <f>I522+I526+I530</f>
        <v>2556.5</v>
      </c>
    </row>
    <row r="522" spans="1:9" s="200" customFormat="1" ht="38.25">
      <c r="A522" s="372">
        <v>511</v>
      </c>
      <c r="B522" s="378" t="s">
        <v>180</v>
      </c>
      <c r="C522" s="375" t="s">
        <v>386</v>
      </c>
      <c r="D522" s="381" t="s">
        <v>170</v>
      </c>
      <c r="E522" s="375"/>
      <c r="F522" s="375"/>
      <c r="G522" s="267">
        <f>G523</f>
        <v>1555.3000000000002</v>
      </c>
      <c r="H522" s="267">
        <f aca="true" t="shared" si="98" ref="H522:I524">H523</f>
        <v>2105.3</v>
      </c>
      <c r="I522" s="268">
        <f t="shared" si="98"/>
        <v>2105.3</v>
      </c>
    </row>
    <row r="523" spans="1:9" s="200" customFormat="1" ht="12.75">
      <c r="A523" s="372">
        <v>512</v>
      </c>
      <c r="B523" s="376" t="s">
        <v>195</v>
      </c>
      <c r="C523" s="375" t="s">
        <v>386</v>
      </c>
      <c r="D523" s="381" t="s">
        <v>140</v>
      </c>
      <c r="E523" s="375"/>
      <c r="F523" s="375"/>
      <c r="G523" s="267">
        <f>G524</f>
        <v>1555.3000000000002</v>
      </c>
      <c r="H523" s="267">
        <f t="shared" si="98"/>
        <v>2105.3</v>
      </c>
      <c r="I523" s="268">
        <f t="shared" si="98"/>
        <v>2105.3</v>
      </c>
    </row>
    <row r="524" spans="1:9" s="200" customFormat="1" ht="12.75">
      <c r="A524" s="372">
        <v>513</v>
      </c>
      <c r="B524" s="318" t="s">
        <v>42</v>
      </c>
      <c r="C524" s="375" t="s">
        <v>386</v>
      </c>
      <c r="D524" s="381" t="s">
        <v>140</v>
      </c>
      <c r="E524" s="375" t="s">
        <v>35</v>
      </c>
      <c r="F524" s="375" t="s">
        <v>8</v>
      </c>
      <c r="G524" s="267">
        <f>G525</f>
        <v>1555.3000000000002</v>
      </c>
      <c r="H524" s="267">
        <f t="shared" si="98"/>
        <v>2105.3</v>
      </c>
      <c r="I524" s="268">
        <f t="shared" si="98"/>
        <v>2105.3</v>
      </c>
    </row>
    <row r="525" spans="1:9" s="200" customFormat="1" ht="12.75">
      <c r="A525" s="372">
        <v>514</v>
      </c>
      <c r="B525" s="318" t="s">
        <v>43</v>
      </c>
      <c r="C525" s="375" t="s">
        <v>386</v>
      </c>
      <c r="D525" s="381" t="s">
        <v>140</v>
      </c>
      <c r="E525" s="375" t="s">
        <v>35</v>
      </c>
      <c r="F525" s="375" t="s">
        <v>11</v>
      </c>
      <c r="G525" s="267">
        <f>2105.3-550</f>
        <v>1555.3000000000002</v>
      </c>
      <c r="H525" s="267">
        <v>2105.3</v>
      </c>
      <c r="I525" s="268">
        <v>2105.3</v>
      </c>
    </row>
    <row r="526" spans="1:9" s="200" customFormat="1" ht="25.5">
      <c r="A526" s="372">
        <v>515</v>
      </c>
      <c r="B526" s="376" t="s">
        <v>510</v>
      </c>
      <c r="C526" s="375" t="s">
        <v>386</v>
      </c>
      <c r="D526" s="375" t="s">
        <v>182</v>
      </c>
      <c r="E526" s="375"/>
      <c r="F526" s="375"/>
      <c r="G526" s="267">
        <f aca="true" t="shared" si="99" ref="G526:I528">G527</f>
        <v>207.2</v>
      </c>
      <c r="H526" s="267">
        <f t="shared" si="99"/>
        <v>207.2</v>
      </c>
      <c r="I526" s="268">
        <f t="shared" si="99"/>
        <v>207.2</v>
      </c>
    </row>
    <row r="527" spans="1:9" s="200" customFormat="1" ht="25.5">
      <c r="A527" s="372">
        <v>516</v>
      </c>
      <c r="B527" s="376" t="s">
        <v>196</v>
      </c>
      <c r="C527" s="375" t="s">
        <v>386</v>
      </c>
      <c r="D527" s="375" t="s">
        <v>183</v>
      </c>
      <c r="E527" s="375"/>
      <c r="F527" s="375"/>
      <c r="G527" s="267">
        <f t="shared" si="99"/>
        <v>207.2</v>
      </c>
      <c r="H527" s="267">
        <f t="shared" si="99"/>
        <v>207.2</v>
      </c>
      <c r="I527" s="268">
        <f t="shared" si="99"/>
        <v>207.2</v>
      </c>
    </row>
    <row r="528" spans="1:9" s="200" customFormat="1" ht="12.75">
      <c r="A528" s="372">
        <v>517</v>
      </c>
      <c r="B528" s="318" t="s">
        <v>42</v>
      </c>
      <c r="C528" s="375" t="s">
        <v>386</v>
      </c>
      <c r="D528" s="375" t="s">
        <v>183</v>
      </c>
      <c r="E528" s="375" t="s">
        <v>35</v>
      </c>
      <c r="F528" s="375" t="s">
        <v>8</v>
      </c>
      <c r="G528" s="267">
        <f t="shared" si="99"/>
        <v>207.2</v>
      </c>
      <c r="H528" s="267">
        <f t="shared" si="99"/>
        <v>207.2</v>
      </c>
      <c r="I528" s="268">
        <f t="shared" si="99"/>
        <v>207.2</v>
      </c>
    </row>
    <row r="529" spans="1:9" s="200" customFormat="1" ht="12.75">
      <c r="A529" s="372">
        <v>518</v>
      </c>
      <c r="B529" s="318" t="s">
        <v>43</v>
      </c>
      <c r="C529" s="375" t="s">
        <v>386</v>
      </c>
      <c r="D529" s="381" t="s">
        <v>183</v>
      </c>
      <c r="E529" s="375" t="s">
        <v>35</v>
      </c>
      <c r="F529" s="375" t="s">
        <v>11</v>
      </c>
      <c r="G529" s="267">
        <v>207.2</v>
      </c>
      <c r="H529" s="267">
        <v>207.2</v>
      </c>
      <c r="I529" s="268">
        <v>207.2</v>
      </c>
    </row>
    <row r="530" spans="1:9" s="200" customFormat="1" ht="12.75">
      <c r="A530" s="372">
        <v>519</v>
      </c>
      <c r="B530" s="318" t="s">
        <v>213</v>
      </c>
      <c r="C530" s="375" t="s">
        <v>386</v>
      </c>
      <c r="D530" s="375" t="s">
        <v>203</v>
      </c>
      <c r="E530" s="375"/>
      <c r="F530" s="375"/>
      <c r="G530" s="270">
        <f>G531</f>
        <v>244</v>
      </c>
      <c r="H530" s="270">
        <f aca="true" t="shared" si="100" ref="H530:I532">H531</f>
        <v>244</v>
      </c>
      <c r="I530" s="271">
        <f t="shared" si="100"/>
        <v>244</v>
      </c>
    </row>
    <row r="531" spans="1:9" s="200" customFormat="1" ht="12.75">
      <c r="A531" s="372">
        <v>520</v>
      </c>
      <c r="B531" s="318" t="s">
        <v>675</v>
      </c>
      <c r="C531" s="375" t="s">
        <v>386</v>
      </c>
      <c r="D531" s="375" t="s">
        <v>676</v>
      </c>
      <c r="E531" s="375"/>
      <c r="F531" s="375"/>
      <c r="G531" s="270">
        <f>G532</f>
        <v>244</v>
      </c>
      <c r="H531" s="270">
        <f t="shared" si="100"/>
        <v>244</v>
      </c>
      <c r="I531" s="271">
        <f t="shared" si="100"/>
        <v>244</v>
      </c>
    </row>
    <row r="532" spans="1:9" s="200" customFormat="1" ht="12.75">
      <c r="A532" s="372">
        <v>521</v>
      </c>
      <c r="B532" s="318" t="s">
        <v>42</v>
      </c>
      <c r="C532" s="375" t="s">
        <v>386</v>
      </c>
      <c r="D532" s="375" t="s">
        <v>676</v>
      </c>
      <c r="E532" s="375" t="s">
        <v>35</v>
      </c>
      <c r="F532" s="375" t="s">
        <v>8</v>
      </c>
      <c r="G532" s="270">
        <f>G533</f>
        <v>244</v>
      </c>
      <c r="H532" s="270">
        <f t="shared" si="100"/>
        <v>244</v>
      </c>
      <c r="I532" s="271">
        <f t="shared" si="100"/>
        <v>244</v>
      </c>
    </row>
    <row r="533" spans="1:9" s="200" customFormat="1" ht="12.75">
      <c r="A533" s="372">
        <v>522</v>
      </c>
      <c r="B533" s="318" t="s">
        <v>43</v>
      </c>
      <c r="C533" s="375" t="s">
        <v>386</v>
      </c>
      <c r="D533" s="375" t="s">
        <v>676</v>
      </c>
      <c r="E533" s="375" t="s">
        <v>35</v>
      </c>
      <c r="F533" s="375" t="s">
        <v>11</v>
      </c>
      <c r="G533" s="270">
        <v>244</v>
      </c>
      <c r="H533" s="270">
        <v>244</v>
      </c>
      <c r="I533" s="271">
        <v>244</v>
      </c>
    </row>
    <row r="534" spans="1:9" s="200" customFormat="1" ht="12.75">
      <c r="A534" s="372">
        <v>523</v>
      </c>
      <c r="B534" s="318" t="s">
        <v>214</v>
      </c>
      <c r="C534" s="375" t="s">
        <v>383</v>
      </c>
      <c r="D534" s="375"/>
      <c r="E534" s="375"/>
      <c r="F534" s="375"/>
      <c r="G534" s="270">
        <f>G535+G541</f>
        <v>47916.35599999999</v>
      </c>
      <c r="H534" s="270">
        <f>H535+H541</f>
        <v>19001.778</v>
      </c>
      <c r="I534" s="271">
        <f>I535+I541</f>
        <v>19001.778</v>
      </c>
    </row>
    <row r="535" spans="1:9" s="200" customFormat="1" ht="51">
      <c r="A535" s="372">
        <v>524</v>
      </c>
      <c r="B535" s="318" t="s">
        <v>530</v>
      </c>
      <c r="C535" s="375" t="s">
        <v>384</v>
      </c>
      <c r="D535" s="375"/>
      <c r="E535" s="375"/>
      <c r="F535" s="375"/>
      <c r="G535" s="270">
        <f>G536</f>
        <v>46397.259999999995</v>
      </c>
      <c r="H535" s="267">
        <f aca="true" t="shared" si="101" ref="H535:I537">H536</f>
        <v>18981.778</v>
      </c>
      <c r="I535" s="268">
        <f t="shared" si="101"/>
        <v>18981.778</v>
      </c>
    </row>
    <row r="536" spans="1:9" s="200" customFormat="1" ht="25.5">
      <c r="A536" s="372">
        <v>525</v>
      </c>
      <c r="B536" s="318" t="s">
        <v>224</v>
      </c>
      <c r="C536" s="375" t="s">
        <v>384</v>
      </c>
      <c r="D536" s="375" t="s">
        <v>209</v>
      </c>
      <c r="E536" s="375"/>
      <c r="F536" s="375"/>
      <c r="G536" s="270">
        <f>G537</f>
        <v>46397.259999999995</v>
      </c>
      <c r="H536" s="267">
        <f t="shared" si="101"/>
        <v>18981.778</v>
      </c>
      <c r="I536" s="268">
        <f t="shared" si="101"/>
        <v>18981.778</v>
      </c>
    </row>
    <row r="537" spans="1:9" s="200" customFormat="1" ht="12.75">
      <c r="A537" s="372">
        <v>526</v>
      </c>
      <c r="B537" s="318" t="s">
        <v>219</v>
      </c>
      <c r="C537" s="375" t="s">
        <v>384</v>
      </c>
      <c r="D537" s="375" t="s">
        <v>210</v>
      </c>
      <c r="E537" s="375"/>
      <c r="F537" s="375"/>
      <c r="G537" s="270">
        <f>G538</f>
        <v>46397.259999999995</v>
      </c>
      <c r="H537" s="267">
        <f t="shared" si="101"/>
        <v>18981.778</v>
      </c>
      <c r="I537" s="268">
        <f t="shared" si="101"/>
        <v>18981.778</v>
      </c>
    </row>
    <row r="538" spans="1:9" s="200" customFormat="1" ht="12.75">
      <c r="A538" s="372">
        <v>527</v>
      </c>
      <c r="B538" s="318" t="s">
        <v>42</v>
      </c>
      <c r="C538" s="375" t="s">
        <v>384</v>
      </c>
      <c r="D538" s="375" t="s">
        <v>210</v>
      </c>
      <c r="E538" s="375" t="s">
        <v>35</v>
      </c>
      <c r="F538" s="375" t="s">
        <v>8</v>
      </c>
      <c r="G538" s="270">
        <f>G539+G540</f>
        <v>46397.259999999995</v>
      </c>
      <c r="H538" s="270">
        <f>H539+H540</f>
        <v>18981.778</v>
      </c>
      <c r="I538" s="270">
        <f>I539+I540</f>
        <v>18981.778</v>
      </c>
    </row>
    <row r="539" spans="1:9" s="200" customFormat="1" ht="12.75">
      <c r="A539" s="372">
        <v>528</v>
      </c>
      <c r="B539" s="318" t="s">
        <v>43</v>
      </c>
      <c r="C539" s="375" t="s">
        <v>384</v>
      </c>
      <c r="D539" s="375" t="s">
        <v>210</v>
      </c>
      <c r="E539" s="375" t="s">
        <v>35</v>
      </c>
      <c r="F539" s="375" t="s">
        <v>11</v>
      </c>
      <c r="G539" s="270">
        <v>19637.438</v>
      </c>
      <c r="H539" s="270">
        <v>18981.778</v>
      </c>
      <c r="I539" s="271">
        <v>18981.778</v>
      </c>
    </row>
    <row r="540" spans="1:9" s="200" customFormat="1" ht="12.75">
      <c r="A540" s="372">
        <v>529</v>
      </c>
      <c r="B540" s="314" t="s">
        <v>848</v>
      </c>
      <c r="C540" s="375" t="s">
        <v>384</v>
      </c>
      <c r="D540" s="375" t="s">
        <v>210</v>
      </c>
      <c r="E540" s="375" t="s">
        <v>35</v>
      </c>
      <c r="F540" s="375" t="s">
        <v>103</v>
      </c>
      <c r="G540" s="270">
        <f>26742.632+17.19</f>
        <v>26759.822</v>
      </c>
      <c r="H540" s="270">
        <v>0</v>
      </c>
      <c r="I540" s="271">
        <v>0</v>
      </c>
    </row>
    <row r="541" spans="1:9" s="200" customFormat="1" ht="51">
      <c r="A541" s="372">
        <v>530</v>
      </c>
      <c r="B541" s="314" t="s">
        <v>849</v>
      </c>
      <c r="C541" s="316" t="s">
        <v>850</v>
      </c>
      <c r="D541" s="316"/>
      <c r="E541" s="316"/>
      <c r="F541" s="269"/>
      <c r="G541" s="223">
        <f aca="true" t="shared" si="102" ref="G541:I542">G542</f>
        <v>1519.096</v>
      </c>
      <c r="H541" s="270">
        <f t="shared" si="102"/>
        <v>20</v>
      </c>
      <c r="I541" s="271">
        <f t="shared" si="102"/>
        <v>20</v>
      </c>
    </row>
    <row r="542" spans="1:9" s="200" customFormat="1" ht="25.5">
      <c r="A542" s="372">
        <v>531</v>
      </c>
      <c r="B542" s="314" t="s">
        <v>224</v>
      </c>
      <c r="C542" s="316" t="s">
        <v>850</v>
      </c>
      <c r="D542" s="316" t="s">
        <v>209</v>
      </c>
      <c r="E542" s="316"/>
      <c r="F542" s="269"/>
      <c r="G542" s="223">
        <f t="shared" si="102"/>
        <v>1519.096</v>
      </c>
      <c r="H542" s="270">
        <f t="shared" si="102"/>
        <v>20</v>
      </c>
      <c r="I542" s="271">
        <f t="shared" si="102"/>
        <v>20</v>
      </c>
    </row>
    <row r="543" spans="1:9" s="200" customFormat="1" ht="12.75">
      <c r="A543" s="372">
        <v>532</v>
      </c>
      <c r="B543" s="314" t="s">
        <v>219</v>
      </c>
      <c r="C543" s="316" t="s">
        <v>850</v>
      </c>
      <c r="D543" s="316" t="s">
        <v>210</v>
      </c>
      <c r="E543" s="316"/>
      <c r="F543" s="269"/>
      <c r="G543" s="223">
        <f>G544+G546</f>
        <v>1519.096</v>
      </c>
      <c r="H543" s="223">
        <f>H544+H546</f>
        <v>20</v>
      </c>
      <c r="I543" s="223">
        <f>I544+I546</f>
        <v>20</v>
      </c>
    </row>
    <row r="544" spans="1:9" s="200" customFormat="1" ht="12.75">
      <c r="A544" s="372">
        <v>533</v>
      </c>
      <c r="B544" s="314" t="s">
        <v>51</v>
      </c>
      <c r="C544" s="316" t="s">
        <v>850</v>
      </c>
      <c r="D544" s="316" t="s">
        <v>210</v>
      </c>
      <c r="E544" s="375" t="s">
        <v>107</v>
      </c>
      <c r="F544" s="375" t="s">
        <v>8</v>
      </c>
      <c r="G544" s="223">
        <f>G545</f>
        <v>1214.208</v>
      </c>
      <c r="H544" s="270">
        <f>H545</f>
        <v>20</v>
      </c>
      <c r="I544" s="271">
        <f>I545</f>
        <v>20</v>
      </c>
    </row>
    <row r="545" spans="1:9" s="200" customFormat="1" ht="12.75">
      <c r="A545" s="372">
        <v>534</v>
      </c>
      <c r="B545" s="314" t="s">
        <v>405</v>
      </c>
      <c r="C545" s="316" t="s">
        <v>850</v>
      </c>
      <c r="D545" s="316" t="s">
        <v>210</v>
      </c>
      <c r="E545" s="375" t="s">
        <v>107</v>
      </c>
      <c r="F545" s="375" t="s">
        <v>103</v>
      </c>
      <c r="G545" s="223">
        <v>1214.208</v>
      </c>
      <c r="H545" s="270">
        <v>20</v>
      </c>
      <c r="I545" s="271">
        <v>20</v>
      </c>
    </row>
    <row r="546" spans="1:9" s="200" customFormat="1" ht="12.75">
      <c r="A546" s="372">
        <v>535</v>
      </c>
      <c r="B546" s="318" t="s">
        <v>42</v>
      </c>
      <c r="C546" s="316" t="s">
        <v>850</v>
      </c>
      <c r="D546" s="316" t="s">
        <v>210</v>
      </c>
      <c r="E546" s="375" t="s">
        <v>35</v>
      </c>
      <c r="F546" s="375" t="s">
        <v>8</v>
      </c>
      <c r="G546" s="270">
        <f>G547</f>
        <v>304.888</v>
      </c>
      <c r="H546" s="270">
        <v>0</v>
      </c>
      <c r="I546" s="271">
        <v>0</v>
      </c>
    </row>
    <row r="547" spans="1:9" s="200" customFormat="1" ht="12.75">
      <c r="A547" s="372">
        <v>536</v>
      </c>
      <c r="B547" s="318" t="s">
        <v>43</v>
      </c>
      <c r="C547" s="316" t="s">
        <v>850</v>
      </c>
      <c r="D547" s="316" t="s">
        <v>210</v>
      </c>
      <c r="E547" s="375" t="s">
        <v>35</v>
      </c>
      <c r="F547" s="375" t="s">
        <v>11</v>
      </c>
      <c r="G547" s="270">
        <v>304.888</v>
      </c>
      <c r="H547" s="270">
        <v>0</v>
      </c>
      <c r="I547" s="271">
        <v>0</v>
      </c>
    </row>
    <row r="548" spans="1:9" s="200" customFormat="1" ht="12.75">
      <c r="A548" s="372">
        <v>537</v>
      </c>
      <c r="B548" s="318" t="s">
        <v>244</v>
      </c>
      <c r="C548" s="375" t="s">
        <v>371</v>
      </c>
      <c r="D548" s="375"/>
      <c r="E548" s="375"/>
      <c r="F548" s="375"/>
      <c r="G548" s="270">
        <f>G549</f>
        <v>4997.515</v>
      </c>
      <c r="H548" s="270">
        <f>H549</f>
        <v>4684.255</v>
      </c>
      <c r="I548" s="271">
        <f>I549</f>
        <v>4684.255</v>
      </c>
    </row>
    <row r="549" spans="1:9" s="200" customFormat="1" ht="25.5">
      <c r="A549" s="372">
        <v>538</v>
      </c>
      <c r="B549" s="318" t="s">
        <v>278</v>
      </c>
      <c r="C549" s="375" t="s">
        <v>372</v>
      </c>
      <c r="D549" s="375"/>
      <c r="E549" s="375"/>
      <c r="F549" s="375"/>
      <c r="G549" s="270">
        <f>G550+G555</f>
        <v>4997.515</v>
      </c>
      <c r="H549" s="270">
        <f>H550+H555</f>
        <v>4684.255</v>
      </c>
      <c r="I549" s="271">
        <f>I550+I555</f>
        <v>4684.255</v>
      </c>
    </row>
    <row r="550" spans="1:9" s="200" customFormat="1" ht="51">
      <c r="A550" s="372">
        <v>539</v>
      </c>
      <c r="B550" s="318" t="s">
        <v>279</v>
      </c>
      <c r="C550" s="375" t="s">
        <v>373</v>
      </c>
      <c r="D550" s="375"/>
      <c r="E550" s="375"/>
      <c r="F550" s="375"/>
      <c r="G550" s="270">
        <f>G551</f>
        <v>4284.015</v>
      </c>
      <c r="H550" s="267">
        <f aca="true" t="shared" si="103" ref="H550:I553">H551</f>
        <v>3970.755</v>
      </c>
      <c r="I550" s="268">
        <f t="shared" si="103"/>
        <v>3970.755</v>
      </c>
    </row>
    <row r="551" spans="1:9" s="200" customFormat="1" ht="25.5">
      <c r="A551" s="372">
        <v>540</v>
      </c>
      <c r="B551" s="318" t="s">
        <v>224</v>
      </c>
      <c r="C551" s="375" t="s">
        <v>373</v>
      </c>
      <c r="D551" s="375" t="s">
        <v>209</v>
      </c>
      <c r="E551" s="375"/>
      <c r="F551" s="375"/>
      <c r="G551" s="270">
        <f>G552</f>
        <v>4284.015</v>
      </c>
      <c r="H551" s="267">
        <f t="shared" si="103"/>
        <v>3970.755</v>
      </c>
      <c r="I551" s="268">
        <f t="shared" si="103"/>
        <v>3970.755</v>
      </c>
    </row>
    <row r="552" spans="1:9" s="200" customFormat="1" ht="12.75">
      <c r="A552" s="372">
        <v>541</v>
      </c>
      <c r="B552" s="318" t="s">
        <v>219</v>
      </c>
      <c r="C552" s="375" t="s">
        <v>373</v>
      </c>
      <c r="D552" s="375" t="s">
        <v>210</v>
      </c>
      <c r="E552" s="375"/>
      <c r="F552" s="375"/>
      <c r="G552" s="270">
        <f>G553</f>
        <v>4284.015</v>
      </c>
      <c r="H552" s="267">
        <f t="shared" si="103"/>
        <v>3970.755</v>
      </c>
      <c r="I552" s="268">
        <f t="shared" si="103"/>
        <v>3970.755</v>
      </c>
    </row>
    <row r="553" spans="1:9" s="200" customFormat="1" ht="12.75">
      <c r="A553" s="372">
        <v>542</v>
      </c>
      <c r="B553" s="318" t="s">
        <v>51</v>
      </c>
      <c r="C553" s="375" t="s">
        <v>373</v>
      </c>
      <c r="D553" s="375" t="s">
        <v>210</v>
      </c>
      <c r="E553" s="375" t="s">
        <v>107</v>
      </c>
      <c r="F553" s="375" t="s">
        <v>8</v>
      </c>
      <c r="G553" s="270">
        <f>G554</f>
        <v>4284.015</v>
      </c>
      <c r="H553" s="267">
        <f t="shared" si="103"/>
        <v>3970.755</v>
      </c>
      <c r="I553" s="268">
        <f t="shared" si="103"/>
        <v>3970.755</v>
      </c>
    </row>
    <row r="554" spans="1:9" s="200" customFormat="1" ht="12.75">
      <c r="A554" s="372">
        <v>543</v>
      </c>
      <c r="B554" s="318" t="s">
        <v>423</v>
      </c>
      <c r="C554" s="375" t="s">
        <v>373</v>
      </c>
      <c r="D554" s="375" t="s">
        <v>210</v>
      </c>
      <c r="E554" s="375" t="s">
        <v>107</v>
      </c>
      <c r="F554" s="375" t="s">
        <v>107</v>
      </c>
      <c r="G554" s="270">
        <v>4284.015</v>
      </c>
      <c r="H554" s="270">
        <v>3970.755</v>
      </c>
      <c r="I554" s="271">
        <v>3970.755</v>
      </c>
    </row>
    <row r="555" spans="1:9" s="200" customFormat="1" ht="38.25">
      <c r="A555" s="372">
        <v>544</v>
      </c>
      <c r="B555" s="318" t="s">
        <v>714</v>
      </c>
      <c r="C555" s="375" t="s">
        <v>374</v>
      </c>
      <c r="D555" s="375"/>
      <c r="E555" s="379"/>
      <c r="F555" s="379"/>
      <c r="G555" s="270">
        <f>G556</f>
        <v>713.5</v>
      </c>
      <c r="H555" s="267">
        <f aca="true" t="shared" si="104" ref="H555:I558">H556</f>
        <v>713.5</v>
      </c>
      <c r="I555" s="268">
        <f t="shared" si="104"/>
        <v>713.5</v>
      </c>
    </row>
    <row r="556" spans="1:9" s="200" customFormat="1" ht="25.5">
      <c r="A556" s="372">
        <v>545</v>
      </c>
      <c r="B556" s="318" t="s">
        <v>224</v>
      </c>
      <c r="C556" s="375" t="s">
        <v>374</v>
      </c>
      <c r="D556" s="375" t="s">
        <v>209</v>
      </c>
      <c r="E556" s="379"/>
      <c r="F556" s="379"/>
      <c r="G556" s="270">
        <f>G557</f>
        <v>713.5</v>
      </c>
      <c r="H556" s="267">
        <f t="shared" si="104"/>
        <v>713.5</v>
      </c>
      <c r="I556" s="268">
        <f t="shared" si="104"/>
        <v>713.5</v>
      </c>
    </row>
    <row r="557" spans="1:9" s="200" customFormat="1" ht="12.75">
      <c r="A557" s="372">
        <v>546</v>
      </c>
      <c r="B557" s="318" t="s">
        <v>219</v>
      </c>
      <c r="C557" s="375" t="s">
        <v>374</v>
      </c>
      <c r="D557" s="375" t="s">
        <v>210</v>
      </c>
      <c r="E557" s="379"/>
      <c r="F557" s="379"/>
      <c r="G557" s="270">
        <f>G558</f>
        <v>713.5</v>
      </c>
      <c r="H557" s="267">
        <f t="shared" si="104"/>
        <v>713.5</v>
      </c>
      <c r="I557" s="268">
        <f t="shared" si="104"/>
        <v>713.5</v>
      </c>
    </row>
    <row r="558" spans="1:9" s="200" customFormat="1" ht="12.75">
      <c r="A558" s="372">
        <v>547</v>
      </c>
      <c r="B558" s="318" t="s">
        <v>51</v>
      </c>
      <c r="C558" s="375" t="s">
        <v>374</v>
      </c>
      <c r="D558" s="375" t="s">
        <v>210</v>
      </c>
      <c r="E558" s="375" t="s">
        <v>107</v>
      </c>
      <c r="F558" s="375" t="s">
        <v>8</v>
      </c>
      <c r="G558" s="270">
        <f>G559</f>
        <v>713.5</v>
      </c>
      <c r="H558" s="267">
        <f t="shared" si="104"/>
        <v>713.5</v>
      </c>
      <c r="I558" s="268">
        <f t="shared" si="104"/>
        <v>713.5</v>
      </c>
    </row>
    <row r="559" spans="1:9" s="200" customFormat="1" ht="12.75">
      <c r="A559" s="372">
        <v>548</v>
      </c>
      <c r="B559" s="318" t="s">
        <v>423</v>
      </c>
      <c r="C559" s="375" t="s">
        <v>374</v>
      </c>
      <c r="D559" s="375" t="s">
        <v>210</v>
      </c>
      <c r="E559" s="375" t="s">
        <v>107</v>
      </c>
      <c r="F559" s="375" t="s">
        <v>107</v>
      </c>
      <c r="G559" s="270">
        <v>713.5</v>
      </c>
      <c r="H559" s="270">
        <v>713.5</v>
      </c>
      <c r="I559" s="271">
        <v>713.5</v>
      </c>
    </row>
    <row r="560" spans="1:9" s="200" customFormat="1" ht="12.75">
      <c r="A560" s="372">
        <v>549</v>
      </c>
      <c r="B560" s="391" t="s">
        <v>254</v>
      </c>
      <c r="C560" s="381" t="s">
        <v>328</v>
      </c>
      <c r="D560" s="381"/>
      <c r="E560" s="381"/>
      <c r="F560" s="381"/>
      <c r="G560" s="272">
        <f>G561+G572</f>
        <v>50754.687</v>
      </c>
      <c r="H560" s="272">
        <f>H561+H572</f>
        <v>50892.823</v>
      </c>
      <c r="I560" s="273">
        <f>I561+I572</f>
        <v>50893.023</v>
      </c>
    </row>
    <row r="561" spans="1:9" s="200" customFormat="1" ht="12.75">
      <c r="A561" s="372">
        <v>550</v>
      </c>
      <c r="B561" s="380" t="s">
        <v>264</v>
      </c>
      <c r="C561" s="381" t="s">
        <v>330</v>
      </c>
      <c r="D561" s="381"/>
      <c r="E561" s="381"/>
      <c r="F561" s="375"/>
      <c r="G561" s="272">
        <f>G562+G567</f>
        <v>9346.205</v>
      </c>
      <c r="H561" s="272">
        <f>H562+H567</f>
        <v>12925.471</v>
      </c>
      <c r="I561" s="273">
        <f>I562+I567</f>
        <v>12925.671</v>
      </c>
    </row>
    <row r="562" spans="1:9" s="200" customFormat="1" ht="63.75">
      <c r="A562" s="372">
        <v>551</v>
      </c>
      <c r="B562" s="380" t="s">
        <v>271</v>
      </c>
      <c r="C562" s="381" t="s">
        <v>331</v>
      </c>
      <c r="D562" s="381"/>
      <c r="E562" s="381"/>
      <c r="F562" s="375"/>
      <c r="G562" s="272">
        <f>G563</f>
        <v>1082.071</v>
      </c>
      <c r="H562" s="272">
        <f aca="true" t="shared" si="105" ref="H562:I564">H563</f>
        <v>1080.971</v>
      </c>
      <c r="I562" s="273">
        <f t="shared" si="105"/>
        <v>1081.171</v>
      </c>
    </row>
    <row r="563" spans="1:9" s="200" customFormat="1" ht="25.5">
      <c r="A563" s="372">
        <v>552</v>
      </c>
      <c r="B563" s="376" t="s">
        <v>510</v>
      </c>
      <c r="C563" s="381" t="s">
        <v>331</v>
      </c>
      <c r="D563" s="381" t="s">
        <v>182</v>
      </c>
      <c r="E563" s="381"/>
      <c r="F563" s="375"/>
      <c r="G563" s="272">
        <f>G564</f>
        <v>1082.071</v>
      </c>
      <c r="H563" s="272">
        <f t="shared" si="105"/>
        <v>1080.971</v>
      </c>
      <c r="I563" s="273">
        <f t="shared" si="105"/>
        <v>1081.171</v>
      </c>
    </row>
    <row r="564" spans="1:9" s="200" customFormat="1" ht="25.5">
      <c r="A564" s="372">
        <v>553</v>
      </c>
      <c r="B564" s="376" t="s">
        <v>196</v>
      </c>
      <c r="C564" s="381" t="s">
        <v>331</v>
      </c>
      <c r="D564" s="381" t="s">
        <v>183</v>
      </c>
      <c r="E564" s="381"/>
      <c r="F564" s="375"/>
      <c r="G564" s="272">
        <f>G565</f>
        <v>1082.071</v>
      </c>
      <c r="H564" s="272">
        <f t="shared" si="105"/>
        <v>1080.971</v>
      </c>
      <c r="I564" s="273">
        <f t="shared" si="105"/>
        <v>1081.171</v>
      </c>
    </row>
    <row r="565" spans="1:9" s="200" customFormat="1" ht="12.75">
      <c r="A565" s="372">
        <v>554</v>
      </c>
      <c r="B565" s="379" t="s">
        <v>64</v>
      </c>
      <c r="C565" s="381" t="s">
        <v>331</v>
      </c>
      <c r="D565" s="381" t="s">
        <v>183</v>
      </c>
      <c r="E565" s="381" t="s">
        <v>110</v>
      </c>
      <c r="F565" s="375" t="s">
        <v>8</v>
      </c>
      <c r="G565" s="272">
        <f>G566</f>
        <v>1082.071</v>
      </c>
      <c r="H565" s="272">
        <f>H566</f>
        <v>1080.971</v>
      </c>
      <c r="I565" s="273">
        <f>I566</f>
        <v>1081.171</v>
      </c>
    </row>
    <row r="566" spans="1:9" s="200" customFormat="1" ht="12.75">
      <c r="A566" s="372">
        <v>555</v>
      </c>
      <c r="B566" s="380" t="s">
        <v>154</v>
      </c>
      <c r="C566" s="381" t="s">
        <v>331</v>
      </c>
      <c r="D566" s="381" t="s">
        <v>183</v>
      </c>
      <c r="E566" s="381" t="s">
        <v>110</v>
      </c>
      <c r="F566" s="375" t="s">
        <v>109</v>
      </c>
      <c r="G566" s="272">
        <v>1082.071</v>
      </c>
      <c r="H566" s="272">
        <v>1080.971</v>
      </c>
      <c r="I566" s="273">
        <v>1081.171</v>
      </c>
    </row>
    <row r="567" spans="1:9" s="200" customFormat="1" ht="38.25">
      <c r="A567" s="372">
        <v>556</v>
      </c>
      <c r="B567" s="314" t="s">
        <v>828</v>
      </c>
      <c r="C567" s="325" t="s">
        <v>829</v>
      </c>
      <c r="D567" s="325"/>
      <c r="E567" s="316"/>
      <c r="F567" s="269"/>
      <c r="G567" s="232">
        <f aca="true" t="shared" si="106" ref="G567:I570">G568</f>
        <v>8264.134</v>
      </c>
      <c r="H567" s="235">
        <f t="shared" si="106"/>
        <v>11844.5</v>
      </c>
      <c r="I567" s="273">
        <f t="shared" si="106"/>
        <v>11844.5</v>
      </c>
    </row>
    <row r="568" spans="1:9" s="200" customFormat="1" ht="25.5">
      <c r="A568" s="372">
        <v>557</v>
      </c>
      <c r="B568" s="317" t="s">
        <v>510</v>
      </c>
      <c r="C568" s="325" t="s">
        <v>829</v>
      </c>
      <c r="D568" s="325" t="s">
        <v>182</v>
      </c>
      <c r="E568" s="316"/>
      <c r="F568" s="269"/>
      <c r="G568" s="392">
        <f t="shared" si="106"/>
        <v>8264.134</v>
      </c>
      <c r="H568" s="235">
        <f t="shared" si="106"/>
        <v>11844.5</v>
      </c>
      <c r="I568" s="273">
        <f t="shared" si="106"/>
        <v>11844.5</v>
      </c>
    </row>
    <row r="569" spans="1:9" s="200" customFormat="1" ht="25.5">
      <c r="A569" s="372">
        <v>558</v>
      </c>
      <c r="B569" s="314" t="s">
        <v>223</v>
      </c>
      <c r="C569" s="325" t="s">
        <v>829</v>
      </c>
      <c r="D569" s="325" t="s">
        <v>183</v>
      </c>
      <c r="E569" s="316"/>
      <c r="F569" s="269"/>
      <c r="G569" s="392">
        <f t="shared" si="106"/>
        <v>8264.134</v>
      </c>
      <c r="H569" s="235">
        <f t="shared" si="106"/>
        <v>11844.5</v>
      </c>
      <c r="I569" s="273">
        <f t="shared" si="106"/>
        <v>11844.5</v>
      </c>
    </row>
    <row r="570" spans="1:9" s="200" customFormat="1" ht="12.75">
      <c r="A570" s="372">
        <v>559</v>
      </c>
      <c r="B570" s="379" t="s">
        <v>64</v>
      </c>
      <c r="C570" s="325" t="s">
        <v>829</v>
      </c>
      <c r="D570" s="325" t="s">
        <v>183</v>
      </c>
      <c r="E570" s="381" t="s">
        <v>110</v>
      </c>
      <c r="F570" s="375" t="s">
        <v>8</v>
      </c>
      <c r="G570" s="272">
        <f t="shared" si="106"/>
        <v>8264.134</v>
      </c>
      <c r="H570" s="272">
        <f t="shared" si="106"/>
        <v>11844.5</v>
      </c>
      <c r="I570" s="273">
        <f t="shared" si="106"/>
        <v>11844.5</v>
      </c>
    </row>
    <row r="571" spans="1:9" s="200" customFormat="1" ht="12.75">
      <c r="A571" s="372">
        <v>560</v>
      </c>
      <c r="B571" s="380" t="s">
        <v>154</v>
      </c>
      <c r="C571" s="325" t="s">
        <v>829</v>
      </c>
      <c r="D571" s="325" t="s">
        <v>183</v>
      </c>
      <c r="E571" s="381" t="s">
        <v>110</v>
      </c>
      <c r="F571" s="375" t="s">
        <v>109</v>
      </c>
      <c r="G571" s="272">
        <f>11844.5-1434.6-2145.766</f>
        <v>8264.134</v>
      </c>
      <c r="H571" s="272">
        <v>11844.5</v>
      </c>
      <c r="I571" s="273">
        <v>11844.5</v>
      </c>
    </row>
    <row r="572" spans="1:9" s="200" customFormat="1" ht="12.75">
      <c r="A572" s="372">
        <v>561</v>
      </c>
      <c r="B572" s="380" t="s">
        <v>280</v>
      </c>
      <c r="C572" s="381" t="s">
        <v>329</v>
      </c>
      <c r="D572" s="381"/>
      <c r="E572" s="381"/>
      <c r="F572" s="381"/>
      <c r="G572" s="272">
        <f>G573+G578</f>
        <v>41408.481999999996</v>
      </c>
      <c r="H572" s="272">
        <f>H573</f>
        <v>37967.352</v>
      </c>
      <c r="I572" s="273">
        <f>I573</f>
        <v>37967.352</v>
      </c>
    </row>
    <row r="573" spans="1:9" s="200" customFormat="1" ht="51">
      <c r="A573" s="372">
        <v>562</v>
      </c>
      <c r="B573" s="380" t="s">
        <v>447</v>
      </c>
      <c r="C573" s="381" t="s">
        <v>448</v>
      </c>
      <c r="D573" s="381"/>
      <c r="E573" s="381"/>
      <c r="F573" s="381"/>
      <c r="G573" s="272">
        <f>G574</f>
        <v>37967.352</v>
      </c>
      <c r="H573" s="272">
        <f aca="true" t="shared" si="107" ref="H573:I576">H574</f>
        <v>37967.352</v>
      </c>
      <c r="I573" s="273">
        <f t="shared" si="107"/>
        <v>37967.352</v>
      </c>
    </row>
    <row r="574" spans="1:9" s="200" customFormat="1" ht="25.5">
      <c r="A574" s="372">
        <v>563</v>
      </c>
      <c r="B574" s="376" t="s">
        <v>510</v>
      </c>
      <c r="C574" s="381" t="s">
        <v>448</v>
      </c>
      <c r="D574" s="381" t="s">
        <v>182</v>
      </c>
      <c r="E574" s="381"/>
      <c r="F574" s="381"/>
      <c r="G574" s="272">
        <f>G575</f>
        <v>37967.352</v>
      </c>
      <c r="H574" s="272">
        <f t="shared" si="107"/>
        <v>37967.352</v>
      </c>
      <c r="I574" s="273">
        <f t="shared" si="107"/>
        <v>37967.352</v>
      </c>
    </row>
    <row r="575" spans="1:9" s="200" customFormat="1" ht="25.5">
      <c r="A575" s="372">
        <v>564</v>
      </c>
      <c r="B575" s="376" t="s">
        <v>196</v>
      </c>
      <c r="C575" s="381" t="s">
        <v>448</v>
      </c>
      <c r="D575" s="381" t="s">
        <v>183</v>
      </c>
      <c r="E575" s="381"/>
      <c r="F575" s="381"/>
      <c r="G575" s="272">
        <f>G576</f>
        <v>37967.352</v>
      </c>
      <c r="H575" s="272">
        <f t="shared" si="107"/>
        <v>37967.352</v>
      </c>
      <c r="I575" s="273">
        <f t="shared" si="107"/>
        <v>37967.352</v>
      </c>
    </row>
    <row r="576" spans="1:9" s="200" customFormat="1" ht="12.75">
      <c r="A576" s="372">
        <v>565</v>
      </c>
      <c r="B576" s="379" t="s">
        <v>64</v>
      </c>
      <c r="C576" s="381" t="s">
        <v>448</v>
      </c>
      <c r="D576" s="381" t="s">
        <v>183</v>
      </c>
      <c r="E576" s="381" t="s">
        <v>110</v>
      </c>
      <c r="F576" s="381" t="s">
        <v>8</v>
      </c>
      <c r="G576" s="272">
        <f>G577</f>
        <v>37967.352</v>
      </c>
      <c r="H576" s="272">
        <f t="shared" si="107"/>
        <v>37967.352</v>
      </c>
      <c r="I576" s="273">
        <f t="shared" si="107"/>
        <v>37967.352</v>
      </c>
    </row>
    <row r="577" spans="1:9" s="200" customFormat="1" ht="12.75">
      <c r="A577" s="372">
        <v>566</v>
      </c>
      <c r="B577" s="380" t="s">
        <v>119</v>
      </c>
      <c r="C577" s="381" t="s">
        <v>448</v>
      </c>
      <c r="D577" s="381" t="s">
        <v>183</v>
      </c>
      <c r="E577" s="381" t="s">
        <v>110</v>
      </c>
      <c r="F577" s="381" t="s">
        <v>106</v>
      </c>
      <c r="G577" s="272">
        <v>37967.352</v>
      </c>
      <c r="H577" s="272">
        <v>37967.352</v>
      </c>
      <c r="I577" s="273">
        <v>37967.352</v>
      </c>
    </row>
    <row r="578" spans="1:9" s="200" customFormat="1" ht="89.25">
      <c r="A578" s="372">
        <v>567</v>
      </c>
      <c r="B578" s="314" t="s">
        <v>980</v>
      </c>
      <c r="C578" s="325" t="s">
        <v>981</v>
      </c>
      <c r="D578" s="325"/>
      <c r="E578" s="325"/>
      <c r="F578" s="269"/>
      <c r="G578" s="237">
        <f>G579</f>
        <v>3441.13</v>
      </c>
      <c r="H578" s="272">
        <v>0</v>
      </c>
      <c r="I578" s="273">
        <v>0</v>
      </c>
    </row>
    <row r="579" spans="1:9" s="200" customFormat="1" ht="12.75">
      <c r="A579" s="372">
        <v>568</v>
      </c>
      <c r="B579" s="314" t="s">
        <v>184</v>
      </c>
      <c r="C579" s="325" t="s">
        <v>981</v>
      </c>
      <c r="D579" s="325" t="s">
        <v>185</v>
      </c>
      <c r="E579" s="325"/>
      <c r="F579" s="269"/>
      <c r="G579" s="237">
        <f>G580</f>
        <v>3441.13</v>
      </c>
      <c r="H579" s="272">
        <v>0</v>
      </c>
      <c r="I579" s="273">
        <v>0</v>
      </c>
    </row>
    <row r="580" spans="1:9" s="200" customFormat="1" ht="38.25">
      <c r="A580" s="372">
        <v>569</v>
      </c>
      <c r="B580" s="314" t="s">
        <v>516</v>
      </c>
      <c r="C580" s="325" t="s">
        <v>981</v>
      </c>
      <c r="D580" s="325" t="s">
        <v>197</v>
      </c>
      <c r="E580" s="325"/>
      <c r="F580" s="269"/>
      <c r="G580" s="237">
        <f>G581</f>
        <v>3441.13</v>
      </c>
      <c r="H580" s="272">
        <v>0</v>
      </c>
      <c r="I580" s="273">
        <v>0</v>
      </c>
    </row>
    <row r="581" spans="1:9" s="200" customFormat="1" ht="12.75">
      <c r="A581" s="372">
        <v>570</v>
      </c>
      <c r="B581" s="379" t="s">
        <v>64</v>
      </c>
      <c r="C581" s="325" t="s">
        <v>981</v>
      </c>
      <c r="D581" s="325" t="s">
        <v>197</v>
      </c>
      <c r="E581" s="381" t="s">
        <v>110</v>
      </c>
      <c r="F581" s="381" t="s">
        <v>8</v>
      </c>
      <c r="G581" s="272">
        <f>G582</f>
        <v>3441.13</v>
      </c>
      <c r="H581" s="272">
        <v>0</v>
      </c>
      <c r="I581" s="273">
        <v>0</v>
      </c>
    </row>
    <row r="582" spans="1:9" s="200" customFormat="1" ht="12.75">
      <c r="A582" s="372">
        <v>571</v>
      </c>
      <c r="B582" s="380" t="s">
        <v>119</v>
      </c>
      <c r="C582" s="325" t="s">
        <v>981</v>
      </c>
      <c r="D582" s="325" t="s">
        <v>197</v>
      </c>
      <c r="E582" s="381" t="s">
        <v>110</v>
      </c>
      <c r="F582" s="381" t="s">
        <v>106</v>
      </c>
      <c r="G582" s="272">
        <v>3441.13</v>
      </c>
      <c r="H582" s="272">
        <v>0</v>
      </c>
      <c r="I582" s="273">
        <v>0</v>
      </c>
    </row>
    <row r="583" spans="1:9" s="200" customFormat="1" ht="78.75" customHeight="1">
      <c r="A583" s="372">
        <v>572</v>
      </c>
      <c r="B583" s="318" t="s">
        <v>243</v>
      </c>
      <c r="C583" s="375" t="s">
        <v>332</v>
      </c>
      <c r="D583" s="375"/>
      <c r="E583" s="375"/>
      <c r="F583" s="375"/>
      <c r="G583" s="270">
        <f>G594+G584</f>
        <v>2276.1000000000004</v>
      </c>
      <c r="H583" s="270">
        <f>H594+H584</f>
        <v>2122.9</v>
      </c>
      <c r="I583" s="271">
        <f>I594+I584</f>
        <v>2122.9</v>
      </c>
    </row>
    <row r="584" spans="1:9" s="200" customFormat="1" ht="12.75">
      <c r="A584" s="372">
        <v>573</v>
      </c>
      <c r="B584" s="318" t="s">
        <v>539</v>
      </c>
      <c r="C584" s="375" t="s">
        <v>333</v>
      </c>
      <c r="D584" s="375"/>
      <c r="E584" s="375"/>
      <c r="F584" s="375"/>
      <c r="G584" s="270">
        <f>G585</f>
        <v>955.2</v>
      </c>
      <c r="H584" s="270">
        <f>H585</f>
        <v>900.4</v>
      </c>
      <c r="I584" s="271">
        <f>I585</f>
        <v>900.4</v>
      </c>
    </row>
    <row r="585" spans="1:9" s="200" customFormat="1" ht="76.5">
      <c r="A585" s="372">
        <v>574</v>
      </c>
      <c r="B585" s="347" t="s">
        <v>800</v>
      </c>
      <c r="C585" s="381" t="s">
        <v>334</v>
      </c>
      <c r="D585" s="381"/>
      <c r="E585" s="381"/>
      <c r="F585" s="375"/>
      <c r="G585" s="272">
        <f>G590+G586</f>
        <v>955.2</v>
      </c>
      <c r="H585" s="272">
        <f>H590+H586</f>
        <v>900.4</v>
      </c>
      <c r="I585" s="273">
        <f>I590+I586</f>
        <v>900.4</v>
      </c>
    </row>
    <row r="586" spans="1:9" s="200" customFormat="1" ht="38.25">
      <c r="A586" s="372">
        <v>575</v>
      </c>
      <c r="B586" s="376" t="s">
        <v>180</v>
      </c>
      <c r="C586" s="381" t="s">
        <v>334</v>
      </c>
      <c r="D586" s="375" t="s">
        <v>170</v>
      </c>
      <c r="E586" s="375"/>
      <c r="F586" s="375"/>
      <c r="G586" s="270">
        <f>G587</f>
        <v>121.6</v>
      </c>
      <c r="H586" s="270">
        <f aca="true" t="shared" si="108" ref="H586:I588">H587</f>
        <v>111.8</v>
      </c>
      <c r="I586" s="271">
        <f t="shared" si="108"/>
        <v>111.8</v>
      </c>
    </row>
    <row r="587" spans="1:9" s="200" customFormat="1" ht="12.75">
      <c r="A587" s="372">
        <v>576</v>
      </c>
      <c r="B587" s="376" t="s">
        <v>195</v>
      </c>
      <c r="C587" s="381" t="s">
        <v>334</v>
      </c>
      <c r="D587" s="375" t="s">
        <v>140</v>
      </c>
      <c r="E587" s="375"/>
      <c r="F587" s="375"/>
      <c r="G587" s="270">
        <f>G588</f>
        <v>121.6</v>
      </c>
      <c r="H587" s="270">
        <f t="shared" si="108"/>
        <v>111.8</v>
      </c>
      <c r="I587" s="271">
        <f t="shared" si="108"/>
        <v>111.8</v>
      </c>
    </row>
    <row r="588" spans="1:9" s="200" customFormat="1" ht="12.75">
      <c r="A588" s="372">
        <v>577</v>
      </c>
      <c r="B588" s="318" t="s">
        <v>603</v>
      </c>
      <c r="C588" s="381" t="s">
        <v>334</v>
      </c>
      <c r="D588" s="375" t="s">
        <v>140</v>
      </c>
      <c r="E588" s="381" t="s">
        <v>101</v>
      </c>
      <c r="F588" s="375" t="s">
        <v>8</v>
      </c>
      <c r="G588" s="270">
        <f>G589</f>
        <v>121.6</v>
      </c>
      <c r="H588" s="270">
        <f t="shared" si="108"/>
        <v>111.8</v>
      </c>
      <c r="I588" s="271">
        <f t="shared" si="108"/>
        <v>111.8</v>
      </c>
    </row>
    <row r="589" spans="1:9" s="200" customFormat="1" ht="12.75">
      <c r="A589" s="372">
        <v>578</v>
      </c>
      <c r="B589" s="318" t="s">
        <v>604</v>
      </c>
      <c r="C589" s="381" t="s">
        <v>334</v>
      </c>
      <c r="D589" s="375" t="s">
        <v>140</v>
      </c>
      <c r="E589" s="381" t="s">
        <v>101</v>
      </c>
      <c r="F589" s="375" t="s">
        <v>103</v>
      </c>
      <c r="G589" s="270">
        <v>121.6</v>
      </c>
      <c r="H589" s="270">
        <v>111.8</v>
      </c>
      <c r="I589" s="271">
        <v>111.8</v>
      </c>
    </row>
    <row r="590" spans="1:9" s="200" customFormat="1" ht="25.5">
      <c r="A590" s="372">
        <v>579</v>
      </c>
      <c r="B590" s="376" t="s">
        <v>510</v>
      </c>
      <c r="C590" s="381" t="s">
        <v>334</v>
      </c>
      <c r="D590" s="381" t="s">
        <v>182</v>
      </c>
      <c r="E590" s="381"/>
      <c r="F590" s="375"/>
      <c r="G590" s="272">
        <f aca="true" t="shared" si="109" ref="G590:I592">G591</f>
        <v>833.6</v>
      </c>
      <c r="H590" s="272">
        <f t="shared" si="109"/>
        <v>788.6</v>
      </c>
      <c r="I590" s="273">
        <f t="shared" si="109"/>
        <v>788.6</v>
      </c>
    </row>
    <row r="591" spans="1:9" s="200" customFormat="1" ht="25.5">
      <c r="A591" s="372">
        <v>580</v>
      </c>
      <c r="B591" s="376" t="s">
        <v>196</v>
      </c>
      <c r="C591" s="381" t="s">
        <v>334</v>
      </c>
      <c r="D591" s="381" t="s">
        <v>183</v>
      </c>
      <c r="E591" s="381"/>
      <c r="F591" s="375"/>
      <c r="G591" s="272">
        <f t="shared" si="109"/>
        <v>833.6</v>
      </c>
      <c r="H591" s="272">
        <f t="shared" si="109"/>
        <v>788.6</v>
      </c>
      <c r="I591" s="273">
        <f t="shared" si="109"/>
        <v>788.6</v>
      </c>
    </row>
    <row r="592" spans="1:9" s="200" customFormat="1" ht="12.75">
      <c r="A592" s="372">
        <v>581</v>
      </c>
      <c r="B592" s="318" t="s">
        <v>603</v>
      </c>
      <c r="C592" s="381" t="s">
        <v>334</v>
      </c>
      <c r="D592" s="381" t="s">
        <v>183</v>
      </c>
      <c r="E592" s="381" t="s">
        <v>101</v>
      </c>
      <c r="F592" s="375" t="s">
        <v>8</v>
      </c>
      <c r="G592" s="272">
        <f t="shared" si="109"/>
        <v>833.6</v>
      </c>
      <c r="H592" s="272">
        <f t="shared" si="109"/>
        <v>788.6</v>
      </c>
      <c r="I592" s="273">
        <f t="shared" si="109"/>
        <v>788.6</v>
      </c>
    </row>
    <row r="593" spans="1:9" s="200" customFormat="1" ht="12.75">
      <c r="A593" s="372">
        <v>582</v>
      </c>
      <c r="B593" s="318" t="s">
        <v>604</v>
      </c>
      <c r="C593" s="381" t="s">
        <v>334</v>
      </c>
      <c r="D593" s="381" t="s">
        <v>183</v>
      </c>
      <c r="E593" s="381" t="s">
        <v>101</v>
      </c>
      <c r="F593" s="375" t="s">
        <v>103</v>
      </c>
      <c r="G593" s="272">
        <v>833.6</v>
      </c>
      <c r="H593" s="272">
        <v>788.6</v>
      </c>
      <c r="I593" s="273">
        <v>788.6</v>
      </c>
    </row>
    <row r="594" spans="1:9" s="200" customFormat="1" ht="25.5">
      <c r="A594" s="372">
        <v>583</v>
      </c>
      <c r="B594" s="318" t="s">
        <v>227</v>
      </c>
      <c r="C594" s="375" t="s">
        <v>364</v>
      </c>
      <c r="D594" s="375"/>
      <c r="E594" s="375"/>
      <c r="F594" s="375"/>
      <c r="G594" s="270">
        <f>G595</f>
        <v>1320.9</v>
      </c>
      <c r="H594" s="270">
        <f>H595</f>
        <v>1222.5</v>
      </c>
      <c r="I594" s="271">
        <f>I595</f>
        <v>1222.5</v>
      </c>
    </row>
    <row r="595" spans="1:9" s="200" customFormat="1" ht="76.5">
      <c r="A595" s="372">
        <v>584</v>
      </c>
      <c r="B595" s="318" t="s">
        <v>789</v>
      </c>
      <c r="C595" s="375" t="s">
        <v>365</v>
      </c>
      <c r="D595" s="375"/>
      <c r="E595" s="375"/>
      <c r="F595" s="375"/>
      <c r="G595" s="270">
        <f>G596+G600</f>
        <v>1320.9</v>
      </c>
      <c r="H595" s="270">
        <f>H596+H600</f>
        <v>1222.5</v>
      </c>
      <c r="I595" s="271">
        <f>I596+I600</f>
        <v>1222.5</v>
      </c>
    </row>
    <row r="596" spans="1:9" s="200" customFormat="1" ht="38.25">
      <c r="A596" s="372">
        <v>585</v>
      </c>
      <c r="B596" s="318" t="s">
        <v>242</v>
      </c>
      <c r="C596" s="375" t="s">
        <v>365</v>
      </c>
      <c r="D596" s="375" t="s">
        <v>170</v>
      </c>
      <c r="E596" s="375"/>
      <c r="F596" s="375"/>
      <c r="G596" s="270">
        <f>G597</f>
        <v>1216.5</v>
      </c>
      <c r="H596" s="270">
        <f aca="true" t="shared" si="110" ref="H596:I598">H597</f>
        <v>1118.1</v>
      </c>
      <c r="I596" s="271">
        <f t="shared" si="110"/>
        <v>1118.1</v>
      </c>
    </row>
    <row r="597" spans="1:9" s="200" customFormat="1" ht="12.75">
      <c r="A597" s="372">
        <v>586</v>
      </c>
      <c r="B597" s="318" t="s">
        <v>202</v>
      </c>
      <c r="C597" s="375" t="s">
        <v>365</v>
      </c>
      <c r="D597" s="375" t="s">
        <v>122</v>
      </c>
      <c r="E597" s="375"/>
      <c r="F597" s="375"/>
      <c r="G597" s="270">
        <f>G598</f>
        <v>1216.5</v>
      </c>
      <c r="H597" s="270">
        <f t="shared" si="110"/>
        <v>1118.1</v>
      </c>
      <c r="I597" s="271">
        <f t="shared" si="110"/>
        <v>1118.1</v>
      </c>
    </row>
    <row r="598" spans="1:9" s="200" customFormat="1" ht="12.75">
      <c r="A598" s="372">
        <v>587</v>
      </c>
      <c r="B598" s="379" t="s">
        <v>64</v>
      </c>
      <c r="C598" s="375" t="s">
        <v>365</v>
      </c>
      <c r="D598" s="375" t="s">
        <v>122</v>
      </c>
      <c r="E598" s="375" t="s">
        <v>110</v>
      </c>
      <c r="F598" s="375" t="s">
        <v>8</v>
      </c>
      <c r="G598" s="270">
        <f>G599</f>
        <v>1216.5</v>
      </c>
      <c r="H598" s="270">
        <f t="shared" si="110"/>
        <v>1118.1</v>
      </c>
      <c r="I598" s="271">
        <f t="shared" si="110"/>
        <v>1118.1</v>
      </c>
    </row>
    <row r="599" spans="1:9" s="200" customFormat="1" ht="12.75">
      <c r="A599" s="372">
        <v>588</v>
      </c>
      <c r="B599" s="318" t="s">
        <v>128</v>
      </c>
      <c r="C599" s="375" t="s">
        <v>365</v>
      </c>
      <c r="D599" s="375" t="s">
        <v>122</v>
      </c>
      <c r="E599" s="375" t="s">
        <v>110</v>
      </c>
      <c r="F599" s="375" t="s">
        <v>148</v>
      </c>
      <c r="G599" s="270">
        <v>1216.5</v>
      </c>
      <c r="H599" s="270">
        <v>1118.1</v>
      </c>
      <c r="I599" s="271">
        <v>1118.1</v>
      </c>
    </row>
    <row r="600" spans="1:9" s="200" customFormat="1" ht="25.5">
      <c r="A600" s="372">
        <v>589</v>
      </c>
      <c r="B600" s="376" t="s">
        <v>510</v>
      </c>
      <c r="C600" s="375" t="s">
        <v>365</v>
      </c>
      <c r="D600" s="375" t="s">
        <v>182</v>
      </c>
      <c r="E600" s="375"/>
      <c r="F600" s="375"/>
      <c r="G600" s="270">
        <f>G601</f>
        <v>104.4</v>
      </c>
      <c r="H600" s="270">
        <f aca="true" t="shared" si="111" ref="H600:I602">H601</f>
        <v>104.4</v>
      </c>
      <c r="I600" s="271">
        <f t="shared" si="111"/>
        <v>104.4</v>
      </c>
    </row>
    <row r="601" spans="1:9" s="200" customFormat="1" ht="25.5" customHeight="1">
      <c r="A601" s="372">
        <v>590</v>
      </c>
      <c r="B601" s="376" t="s">
        <v>196</v>
      </c>
      <c r="C601" s="375" t="s">
        <v>365</v>
      </c>
      <c r="D601" s="375" t="s">
        <v>183</v>
      </c>
      <c r="E601" s="375"/>
      <c r="F601" s="375"/>
      <c r="G601" s="270">
        <f>G602</f>
        <v>104.4</v>
      </c>
      <c r="H601" s="270">
        <f t="shared" si="111"/>
        <v>104.4</v>
      </c>
      <c r="I601" s="271">
        <f t="shared" si="111"/>
        <v>104.4</v>
      </c>
    </row>
    <row r="602" spans="1:9" s="200" customFormat="1" ht="12.75">
      <c r="A602" s="372">
        <v>591</v>
      </c>
      <c r="B602" s="379" t="s">
        <v>64</v>
      </c>
      <c r="C602" s="375" t="s">
        <v>365</v>
      </c>
      <c r="D602" s="375" t="s">
        <v>183</v>
      </c>
      <c r="E602" s="375" t="s">
        <v>110</v>
      </c>
      <c r="F602" s="375" t="s">
        <v>8</v>
      </c>
      <c r="G602" s="270">
        <f>G603</f>
        <v>104.4</v>
      </c>
      <c r="H602" s="270">
        <f t="shared" si="111"/>
        <v>104.4</v>
      </c>
      <c r="I602" s="271">
        <f t="shared" si="111"/>
        <v>104.4</v>
      </c>
    </row>
    <row r="603" spans="1:9" s="200" customFormat="1" ht="12.75">
      <c r="A603" s="372">
        <v>592</v>
      </c>
      <c r="B603" s="318" t="s">
        <v>128</v>
      </c>
      <c r="C603" s="375" t="s">
        <v>365</v>
      </c>
      <c r="D603" s="375" t="s">
        <v>183</v>
      </c>
      <c r="E603" s="375" t="s">
        <v>110</v>
      </c>
      <c r="F603" s="375" t="s">
        <v>148</v>
      </c>
      <c r="G603" s="270">
        <v>104.4</v>
      </c>
      <c r="H603" s="270">
        <v>104.4</v>
      </c>
      <c r="I603" s="271">
        <v>104.4</v>
      </c>
    </row>
    <row r="604" spans="1:9" s="200" customFormat="1" ht="25.5">
      <c r="A604" s="372">
        <v>593</v>
      </c>
      <c r="B604" s="318" t="s">
        <v>245</v>
      </c>
      <c r="C604" s="375" t="s">
        <v>304</v>
      </c>
      <c r="D604" s="375"/>
      <c r="E604" s="375"/>
      <c r="F604" s="375"/>
      <c r="G604" s="270">
        <f>G605+G629</f>
        <v>12111.520000000002</v>
      </c>
      <c r="H604" s="270">
        <f>H605+H629</f>
        <v>11987.07</v>
      </c>
      <c r="I604" s="271">
        <f>I605+I629</f>
        <v>12026.07</v>
      </c>
    </row>
    <row r="605" spans="1:9" s="200" customFormat="1" ht="12.75">
      <c r="A605" s="372">
        <v>594</v>
      </c>
      <c r="B605" s="380" t="s">
        <v>199</v>
      </c>
      <c r="C605" s="381" t="s">
        <v>305</v>
      </c>
      <c r="D605" s="381"/>
      <c r="E605" s="375"/>
      <c r="F605" s="375"/>
      <c r="G605" s="267">
        <f>G606+G624+G619</f>
        <v>10674.124000000002</v>
      </c>
      <c r="H605" s="267">
        <f>H606+H624+H619</f>
        <v>10549.673999999999</v>
      </c>
      <c r="I605" s="268">
        <f>I606+I624+I619</f>
        <v>10588.673999999999</v>
      </c>
    </row>
    <row r="606" spans="1:9" s="200" customFormat="1" ht="51">
      <c r="A606" s="372">
        <v>595</v>
      </c>
      <c r="B606" s="380" t="s">
        <v>240</v>
      </c>
      <c r="C606" s="381" t="s">
        <v>306</v>
      </c>
      <c r="D606" s="381"/>
      <c r="E606" s="375"/>
      <c r="F606" s="375"/>
      <c r="G606" s="267">
        <f>G607+G611+G616</f>
        <v>9319.715</v>
      </c>
      <c r="H606" s="267">
        <f>H607+H611+H616</f>
        <v>8809.765</v>
      </c>
      <c r="I606" s="268">
        <f>I607+I611+I616</f>
        <v>8809.765</v>
      </c>
    </row>
    <row r="607" spans="1:9" s="200" customFormat="1" ht="38.25">
      <c r="A607" s="372">
        <v>596</v>
      </c>
      <c r="B607" s="378" t="s">
        <v>180</v>
      </c>
      <c r="C607" s="381" t="s">
        <v>306</v>
      </c>
      <c r="D607" s="381" t="s">
        <v>170</v>
      </c>
      <c r="E607" s="375"/>
      <c r="F607" s="375"/>
      <c r="G607" s="267">
        <f>G608</f>
        <v>9131.279</v>
      </c>
      <c r="H607" s="267">
        <f aca="true" t="shared" si="112" ref="H607:I609">H608</f>
        <v>8621.329</v>
      </c>
      <c r="I607" s="268">
        <f t="shared" si="112"/>
        <v>8621.329</v>
      </c>
    </row>
    <row r="608" spans="1:9" s="200" customFormat="1" ht="12.75">
      <c r="A608" s="372">
        <v>597</v>
      </c>
      <c r="B608" s="318" t="s">
        <v>202</v>
      </c>
      <c r="C608" s="381" t="s">
        <v>306</v>
      </c>
      <c r="D608" s="381" t="s">
        <v>122</v>
      </c>
      <c r="E608" s="375"/>
      <c r="F608" s="375"/>
      <c r="G608" s="267">
        <f>G609</f>
        <v>9131.279</v>
      </c>
      <c r="H608" s="267">
        <f t="shared" si="112"/>
        <v>8621.329</v>
      </c>
      <c r="I608" s="268">
        <f t="shared" si="112"/>
        <v>8621.329</v>
      </c>
    </row>
    <row r="609" spans="1:9" s="200" customFormat="1" ht="12.75">
      <c r="A609" s="372">
        <v>598</v>
      </c>
      <c r="B609" s="318" t="s">
        <v>37</v>
      </c>
      <c r="C609" s="381" t="s">
        <v>306</v>
      </c>
      <c r="D609" s="381" t="s">
        <v>122</v>
      </c>
      <c r="E609" s="375" t="s">
        <v>11</v>
      </c>
      <c r="F609" s="375" t="s">
        <v>8</v>
      </c>
      <c r="G609" s="267">
        <f>G610</f>
        <v>9131.279</v>
      </c>
      <c r="H609" s="267">
        <f t="shared" si="112"/>
        <v>8621.329</v>
      </c>
      <c r="I609" s="268">
        <f t="shared" si="112"/>
        <v>8621.329</v>
      </c>
    </row>
    <row r="610" spans="1:9" s="200" customFormat="1" ht="25.5">
      <c r="A610" s="372">
        <v>599</v>
      </c>
      <c r="B610" s="318" t="s">
        <v>908</v>
      </c>
      <c r="C610" s="381" t="s">
        <v>306</v>
      </c>
      <c r="D610" s="381" t="s">
        <v>122</v>
      </c>
      <c r="E610" s="375" t="s">
        <v>11</v>
      </c>
      <c r="F610" s="375" t="s">
        <v>110</v>
      </c>
      <c r="G610" s="267">
        <v>9131.279</v>
      </c>
      <c r="H610" s="267">
        <v>8621.329</v>
      </c>
      <c r="I610" s="268">
        <v>8621.329</v>
      </c>
    </row>
    <row r="611" spans="1:9" s="200" customFormat="1" ht="25.5">
      <c r="A611" s="372">
        <v>600</v>
      </c>
      <c r="B611" s="376" t="s">
        <v>510</v>
      </c>
      <c r="C611" s="381" t="s">
        <v>306</v>
      </c>
      <c r="D611" s="381" t="s">
        <v>182</v>
      </c>
      <c r="E611" s="375"/>
      <c r="F611" s="375"/>
      <c r="G611" s="267">
        <f>G612</f>
        <v>185.636</v>
      </c>
      <c r="H611" s="267">
        <f aca="true" t="shared" si="113" ref="H611:I613">H612</f>
        <v>185.636</v>
      </c>
      <c r="I611" s="268">
        <f t="shared" si="113"/>
        <v>185.636</v>
      </c>
    </row>
    <row r="612" spans="1:9" s="200" customFormat="1" ht="25.5">
      <c r="A612" s="372">
        <v>601</v>
      </c>
      <c r="B612" s="376" t="s">
        <v>196</v>
      </c>
      <c r="C612" s="381" t="s">
        <v>306</v>
      </c>
      <c r="D612" s="381" t="s">
        <v>183</v>
      </c>
      <c r="E612" s="375"/>
      <c r="F612" s="375"/>
      <c r="G612" s="267">
        <f>G613</f>
        <v>185.636</v>
      </c>
      <c r="H612" s="267">
        <f t="shared" si="113"/>
        <v>185.636</v>
      </c>
      <c r="I612" s="268">
        <f t="shared" si="113"/>
        <v>185.636</v>
      </c>
    </row>
    <row r="613" spans="1:9" s="200" customFormat="1" ht="12.75">
      <c r="A613" s="372">
        <v>602</v>
      </c>
      <c r="B613" s="318" t="s">
        <v>37</v>
      </c>
      <c r="C613" s="381" t="s">
        <v>306</v>
      </c>
      <c r="D613" s="381" t="s">
        <v>183</v>
      </c>
      <c r="E613" s="375" t="s">
        <v>11</v>
      </c>
      <c r="F613" s="375" t="s">
        <v>8</v>
      </c>
      <c r="G613" s="267">
        <f>G614</f>
        <v>185.636</v>
      </c>
      <c r="H613" s="267">
        <f t="shared" si="113"/>
        <v>185.636</v>
      </c>
      <c r="I613" s="268">
        <f t="shared" si="113"/>
        <v>185.636</v>
      </c>
    </row>
    <row r="614" spans="1:9" s="200" customFormat="1" ht="25.5">
      <c r="A614" s="372">
        <v>603</v>
      </c>
      <c r="B614" s="318" t="s">
        <v>908</v>
      </c>
      <c r="C614" s="381" t="s">
        <v>306</v>
      </c>
      <c r="D614" s="381" t="s">
        <v>183</v>
      </c>
      <c r="E614" s="375" t="s">
        <v>11</v>
      </c>
      <c r="F614" s="375" t="s">
        <v>110</v>
      </c>
      <c r="G614" s="267">
        <v>185.636</v>
      </c>
      <c r="H614" s="267">
        <v>185.636</v>
      </c>
      <c r="I614" s="268">
        <v>185.636</v>
      </c>
    </row>
    <row r="615" spans="1:9" s="200" customFormat="1" ht="12.75">
      <c r="A615" s="372">
        <v>604</v>
      </c>
      <c r="B615" s="378" t="s">
        <v>184</v>
      </c>
      <c r="C615" s="381" t="s">
        <v>306</v>
      </c>
      <c r="D615" s="381" t="s">
        <v>185</v>
      </c>
      <c r="E615" s="375"/>
      <c r="F615" s="375"/>
      <c r="G615" s="267">
        <f>G616</f>
        <v>2.8</v>
      </c>
      <c r="H615" s="267">
        <f aca="true" t="shared" si="114" ref="H615:I617">H616</f>
        <v>2.8</v>
      </c>
      <c r="I615" s="268">
        <f t="shared" si="114"/>
        <v>2.8</v>
      </c>
    </row>
    <row r="616" spans="1:9" s="200" customFormat="1" ht="26.25" customHeight="1">
      <c r="A616" s="372">
        <v>605</v>
      </c>
      <c r="B616" s="380" t="s">
        <v>186</v>
      </c>
      <c r="C616" s="381" t="s">
        <v>306</v>
      </c>
      <c r="D616" s="381" t="s">
        <v>187</v>
      </c>
      <c r="E616" s="375"/>
      <c r="F616" s="375"/>
      <c r="G616" s="267">
        <f>G617</f>
        <v>2.8</v>
      </c>
      <c r="H616" s="267">
        <f t="shared" si="114"/>
        <v>2.8</v>
      </c>
      <c r="I616" s="268">
        <f t="shared" si="114"/>
        <v>2.8</v>
      </c>
    </row>
    <row r="617" spans="1:9" s="200" customFormat="1" ht="12.75">
      <c r="A617" s="372">
        <v>606</v>
      </c>
      <c r="B617" s="318" t="s">
        <v>37</v>
      </c>
      <c r="C617" s="381" t="s">
        <v>306</v>
      </c>
      <c r="D617" s="381" t="s">
        <v>187</v>
      </c>
      <c r="E617" s="375" t="s">
        <v>11</v>
      </c>
      <c r="F617" s="375" t="s">
        <v>8</v>
      </c>
      <c r="G617" s="267">
        <f>G618</f>
        <v>2.8</v>
      </c>
      <c r="H617" s="267">
        <f t="shared" si="114"/>
        <v>2.8</v>
      </c>
      <c r="I617" s="268">
        <f t="shared" si="114"/>
        <v>2.8</v>
      </c>
    </row>
    <row r="618" spans="1:9" s="200" customFormat="1" ht="25.5">
      <c r="A618" s="372">
        <v>607</v>
      </c>
      <c r="B618" s="318" t="s">
        <v>908</v>
      </c>
      <c r="C618" s="381" t="s">
        <v>306</v>
      </c>
      <c r="D618" s="381" t="s">
        <v>187</v>
      </c>
      <c r="E618" s="375" t="s">
        <v>11</v>
      </c>
      <c r="F618" s="375" t="s">
        <v>110</v>
      </c>
      <c r="G618" s="267">
        <v>2.8</v>
      </c>
      <c r="H618" s="267">
        <v>2.8</v>
      </c>
      <c r="I618" s="268">
        <v>2.8</v>
      </c>
    </row>
    <row r="619" spans="1:9" s="200" customFormat="1" ht="51">
      <c r="A619" s="372">
        <v>608</v>
      </c>
      <c r="B619" s="318" t="s">
        <v>392</v>
      </c>
      <c r="C619" s="375" t="s">
        <v>390</v>
      </c>
      <c r="D619" s="375"/>
      <c r="E619" s="375"/>
      <c r="F619" s="379"/>
      <c r="G619" s="270">
        <f>G620</f>
        <v>605.2</v>
      </c>
      <c r="H619" s="270">
        <f>H620</f>
        <v>1620.1</v>
      </c>
      <c r="I619" s="271">
        <f>I620</f>
        <v>1659.1</v>
      </c>
    </row>
    <row r="620" spans="1:9" s="200" customFormat="1" ht="25.5">
      <c r="A620" s="372">
        <v>609</v>
      </c>
      <c r="B620" s="376" t="s">
        <v>510</v>
      </c>
      <c r="C620" s="375" t="s">
        <v>390</v>
      </c>
      <c r="D620" s="375" t="s">
        <v>182</v>
      </c>
      <c r="E620" s="375"/>
      <c r="F620" s="393"/>
      <c r="G620" s="270">
        <f>G621</f>
        <v>605.2</v>
      </c>
      <c r="H620" s="270">
        <f aca="true" t="shared" si="115" ref="H620:I622">H621</f>
        <v>1620.1</v>
      </c>
      <c r="I620" s="271">
        <f t="shared" si="115"/>
        <v>1659.1</v>
      </c>
    </row>
    <row r="621" spans="1:9" ht="25.5">
      <c r="A621" s="372">
        <v>610</v>
      </c>
      <c r="B621" s="376" t="s">
        <v>196</v>
      </c>
      <c r="C621" s="375" t="s">
        <v>390</v>
      </c>
      <c r="D621" s="375" t="s">
        <v>183</v>
      </c>
      <c r="E621" s="375"/>
      <c r="F621" s="393"/>
      <c r="G621" s="270">
        <f>G622</f>
        <v>605.2</v>
      </c>
      <c r="H621" s="270">
        <f t="shared" si="115"/>
        <v>1620.1</v>
      </c>
      <c r="I621" s="271">
        <f t="shared" si="115"/>
        <v>1659.1</v>
      </c>
    </row>
    <row r="622" spans="1:9" ht="12.75">
      <c r="A622" s="372">
        <v>611</v>
      </c>
      <c r="B622" s="378" t="s">
        <v>95</v>
      </c>
      <c r="C622" s="375" t="s">
        <v>390</v>
      </c>
      <c r="D622" s="375" t="s">
        <v>183</v>
      </c>
      <c r="E622" s="375" t="s">
        <v>148</v>
      </c>
      <c r="F622" s="381" t="s">
        <v>8</v>
      </c>
      <c r="G622" s="267">
        <f>G623</f>
        <v>605.2</v>
      </c>
      <c r="H622" s="267">
        <f t="shared" si="115"/>
        <v>1620.1</v>
      </c>
      <c r="I622" s="268">
        <f t="shared" si="115"/>
        <v>1659.1</v>
      </c>
    </row>
    <row r="623" spans="1:9" ht="12.75">
      <c r="A623" s="372">
        <v>612</v>
      </c>
      <c r="B623" s="378" t="s">
        <v>391</v>
      </c>
      <c r="C623" s="375" t="s">
        <v>390</v>
      </c>
      <c r="D623" s="375" t="s">
        <v>183</v>
      </c>
      <c r="E623" s="375" t="s">
        <v>148</v>
      </c>
      <c r="F623" s="381" t="s">
        <v>11</v>
      </c>
      <c r="G623" s="267">
        <f>1453-984.9+137.1</f>
        <v>605.2</v>
      </c>
      <c r="H623" s="267">
        <f>1483+137.1</f>
        <v>1620.1</v>
      </c>
      <c r="I623" s="268">
        <f>1522+137.1</f>
        <v>1659.1</v>
      </c>
    </row>
    <row r="624" spans="1:9" ht="38.25">
      <c r="A624" s="372">
        <v>613</v>
      </c>
      <c r="B624" s="380" t="s">
        <v>241</v>
      </c>
      <c r="C624" s="381" t="s">
        <v>307</v>
      </c>
      <c r="D624" s="381"/>
      <c r="E624" s="375"/>
      <c r="F624" s="381"/>
      <c r="G624" s="267">
        <f>G625</f>
        <v>749.209</v>
      </c>
      <c r="H624" s="267">
        <f aca="true" t="shared" si="116" ref="H624:I627">H625</f>
        <v>119.809</v>
      </c>
      <c r="I624" s="268">
        <f t="shared" si="116"/>
        <v>119.809</v>
      </c>
    </row>
    <row r="625" spans="1:9" ht="25.5">
      <c r="A625" s="372">
        <v>614</v>
      </c>
      <c r="B625" s="376" t="s">
        <v>510</v>
      </c>
      <c r="C625" s="381" t="s">
        <v>307</v>
      </c>
      <c r="D625" s="381" t="s">
        <v>182</v>
      </c>
      <c r="E625" s="375"/>
      <c r="F625" s="381"/>
      <c r="G625" s="267">
        <f>G626</f>
        <v>749.209</v>
      </c>
      <c r="H625" s="267">
        <f t="shared" si="116"/>
        <v>119.809</v>
      </c>
      <c r="I625" s="268">
        <f t="shared" si="116"/>
        <v>119.809</v>
      </c>
    </row>
    <row r="626" spans="1:9" ht="25.5">
      <c r="A626" s="372">
        <v>615</v>
      </c>
      <c r="B626" s="376" t="s">
        <v>196</v>
      </c>
      <c r="C626" s="381" t="s">
        <v>307</v>
      </c>
      <c r="D626" s="381" t="s">
        <v>183</v>
      </c>
      <c r="E626" s="375"/>
      <c r="F626" s="381"/>
      <c r="G626" s="267">
        <f>G627</f>
        <v>749.209</v>
      </c>
      <c r="H626" s="267">
        <f t="shared" si="116"/>
        <v>119.809</v>
      </c>
      <c r="I626" s="268">
        <f t="shared" si="116"/>
        <v>119.809</v>
      </c>
    </row>
    <row r="627" spans="1:9" ht="12.75">
      <c r="A627" s="372">
        <v>616</v>
      </c>
      <c r="B627" s="318" t="s">
        <v>37</v>
      </c>
      <c r="C627" s="381" t="s">
        <v>307</v>
      </c>
      <c r="D627" s="381" t="s">
        <v>183</v>
      </c>
      <c r="E627" s="375" t="s">
        <v>11</v>
      </c>
      <c r="F627" s="381" t="s">
        <v>8</v>
      </c>
      <c r="G627" s="267">
        <f>G628</f>
        <v>749.209</v>
      </c>
      <c r="H627" s="267">
        <f t="shared" si="116"/>
        <v>119.809</v>
      </c>
      <c r="I627" s="268">
        <f t="shared" si="116"/>
        <v>119.809</v>
      </c>
    </row>
    <row r="628" spans="1:9" ht="12.75">
      <c r="A628" s="372">
        <v>617</v>
      </c>
      <c r="B628" s="378" t="s">
        <v>26</v>
      </c>
      <c r="C628" s="381" t="s">
        <v>307</v>
      </c>
      <c r="D628" s="381" t="s">
        <v>183</v>
      </c>
      <c r="E628" s="375" t="s">
        <v>11</v>
      </c>
      <c r="F628" s="381" t="s">
        <v>65</v>
      </c>
      <c r="G628" s="267">
        <v>749.209</v>
      </c>
      <c r="H628" s="267">
        <v>119.809</v>
      </c>
      <c r="I628" s="268">
        <v>119.809</v>
      </c>
    </row>
    <row r="629" spans="1:9" ht="25.5">
      <c r="A629" s="372">
        <v>618</v>
      </c>
      <c r="B629" s="318" t="s">
        <v>540</v>
      </c>
      <c r="C629" s="375" t="s">
        <v>381</v>
      </c>
      <c r="D629" s="375"/>
      <c r="E629" s="375"/>
      <c r="F629" s="375"/>
      <c r="G629" s="270">
        <f>G630</f>
        <v>1437.396</v>
      </c>
      <c r="H629" s="267">
        <f aca="true" t="shared" si="117" ref="H629:I633">H630</f>
        <v>1437.396</v>
      </c>
      <c r="I629" s="268">
        <f t="shared" si="117"/>
        <v>1437.396</v>
      </c>
    </row>
    <row r="630" spans="1:9" ht="63.75">
      <c r="A630" s="372">
        <v>619</v>
      </c>
      <c r="B630" s="318" t="s">
        <v>553</v>
      </c>
      <c r="C630" s="375" t="s">
        <v>527</v>
      </c>
      <c r="D630" s="375"/>
      <c r="E630" s="375"/>
      <c r="F630" s="375"/>
      <c r="G630" s="270">
        <f>G631</f>
        <v>1437.396</v>
      </c>
      <c r="H630" s="267">
        <f t="shared" si="117"/>
        <v>1437.396</v>
      </c>
      <c r="I630" s="268">
        <f t="shared" si="117"/>
        <v>1437.396</v>
      </c>
    </row>
    <row r="631" spans="1:9" ht="12.75">
      <c r="A631" s="372">
        <v>620</v>
      </c>
      <c r="B631" s="318" t="s">
        <v>213</v>
      </c>
      <c r="C631" s="375" t="s">
        <v>527</v>
      </c>
      <c r="D631" s="375" t="s">
        <v>203</v>
      </c>
      <c r="E631" s="375"/>
      <c r="F631" s="375"/>
      <c r="G631" s="270">
        <f>G632</f>
        <v>1437.396</v>
      </c>
      <c r="H631" s="267">
        <f t="shared" si="117"/>
        <v>1437.396</v>
      </c>
      <c r="I631" s="268">
        <f t="shared" si="117"/>
        <v>1437.396</v>
      </c>
    </row>
    <row r="632" spans="1:9" ht="25.5">
      <c r="A632" s="372">
        <v>621</v>
      </c>
      <c r="B632" s="318" t="s">
        <v>487</v>
      </c>
      <c r="C632" s="375" t="s">
        <v>527</v>
      </c>
      <c r="D632" s="375" t="s">
        <v>222</v>
      </c>
      <c r="E632" s="375"/>
      <c r="F632" s="375"/>
      <c r="G632" s="270">
        <f>G633</f>
        <v>1437.396</v>
      </c>
      <c r="H632" s="267">
        <f t="shared" si="117"/>
        <v>1437.396</v>
      </c>
      <c r="I632" s="268">
        <f t="shared" si="117"/>
        <v>1437.396</v>
      </c>
    </row>
    <row r="633" spans="1:9" ht="12.75">
      <c r="A633" s="372">
        <v>622</v>
      </c>
      <c r="B633" s="318" t="s">
        <v>132</v>
      </c>
      <c r="C633" s="375" t="s">
        <v>527</v>
      </c>
      <c r="D633" s="375" t="s">
        <v>222</v>
      </c>
      <c r="E633" s="381" t="s">
        <v>123</v>
      </c>
      <c r="F633" s="375" t="s">
        <v>8</v>
      </c>
      <c r="G633" s="270">
        <f>G634</f>
        <v>1437.396</v>
      </c>
      <c r="H633" s="267">
        <f t="shared" si="117"/>
        <v>1437.396</v>
      </c>
      <c r="I633" s="268">
        <f t="shared" si="117"/>
        <v>1437.396</v>
      </c>
    </row>
    <row r="634" spans="1:9" ht="12.75">
      <c r="A634" s="372">
        <v>623</v>
      </c>
      <c r="B634" s="318" t="s">
        <v>134</v>
      </c>
      <c r="C634" s="375" t="s">
        <v>527</v>
      </c>
      <c r="D634" s="375" t="s">
        <v>222</v>
      </c>
      <c r="E634" s="375" t="s">
        <v>212</v>
      </c>
      <c r="F634" s="375" t="s">
        <v>103</v>
      </c>
      <c r="G634" s="270">
        <v>1437.396</v>
      </c>
      <c r="H634" s="270">
        <v>1437.396</v>
      </c>
      <c r="I634" s="271">
        <v>1437.396</v>
      </c>
    </row>
    <row r="635" spans="1:9" ht="12.75">
      <c r="A635" s="372">
        <v>624</v>
      </c>
      <c r="B635" s="380" t="s">
        <v>282</v>
      </c>
      <c r="C635" s="381" t="s">
        <v>288</v>
      </c>
      <c r="D635" s="381"/>
      <c r="E635" s="375"/>
      <c r="F635" s="381"/>
      <c r="G635" s="267">
        <f>G636+G685+G679</f>
        <v>141971.9614</v>
      </c>
      <c r="H635" s="267">
        <f>H636+H685</f>
        <v>124597.46</v>
      </c>
      <c r="I635" s="268">
        <f>I636+I685</f>
        <v>124892.32</v>
      </c>
    </row>
    <row r="636" spans="1:9" ht="38.25">
      <c r="A636" s="372">
        <v>625</v>
      </c>
      <c r="B636" s="380" t="s">
        <v>571</v>
      </c>
      <c r="C636" s="381" t="s">
        <v>294</v>
      </c>
      <c r="D636" s="381"/>
      <c r="E636" s="375"/>
      <c r="F636" s="381"/>
      <c r="G636" s="267">
        <f>G637+G642+G659+G669+G674+G664+G647+G654</f>
        <v>121328.05939999998</v>
      </c>
      <c r="H636" s="267">
        <f>H637+H642+H659+H669+H674+H664+H647</f>
        <v>105003.835</v>
      </c>
      <c r="I636" s="267">
        <f>I637+I642+I659+I669+I674+I664+I647</f>
        <v>105298.695</v>
      </c>
    </row>
    <row r="637" spans="1:9" ht="63.75">
      <c r="A637" s="372">
        <v>626</v>
      </c>
      <c r="B637" s="347" t="s">
        <v>267</v>
      </c>
      <c r="C637" s="381" t="s">
        <v>298</v>
      </c>
      <c r="D637" s="381"/>
      <c r="E637" s="381"/>
      <c r="F637" s="375"/>
      <c r="G637" s="267">
        <f>G638</f>
        <v>62451.2</v>
      </c>
      <c r="H637" s="267">
        <f aca="true" t="shared" si="118" ref="H637:I640">H638</f>
        <v>59845.2</v>
      </c>
      <c r="I637" s="268">
        <f t="shared" si="118"/>
        <v>59845.2</v>
      </c>
    </row>
    <row r="638" spans="1:9" ht="12.75">
      <c r="A638" s="372">
        <v>627</v>
      </c>
      <c r="B638" s="378" t="s">
        <v>191</v>
      </c>
      <c r="C638" s="381" t="s">
        <v>298</v>
      </c>
      <c r="D638" s="381" t="s">
        <v>86</v>
      </c>
      <c r="E638" s="381"/>
      <c r="F638" s="375"/>
      <c r="G638" s="267">
        <f>G639</f>
        <v>62451.2</v>
      </c>
      <c r="H638" s="267">
        <f t="shared" si="118"/>
        <v>59845.2</v>
      </c>
      <c r="I638" s="268">
        <f t="shared" si="118"/>
        <v>59845.2</v>
      </c>
    </row>
    <row r="639" spans="1:9" ht="12.75">
      <c r="A639" s="372">
        <v>628</v>
      </c>
      <c r="B639" s="347" t="s">
        <v>192</v>
      </c>
      <c r="C639" s="381" t="s">
        <v>298</v>
      </c>
      <c r="D639" s="381" t="s">
        <v>193</v>
      </c>
      <c r="E639" s="381"/>
      <c r="F639" s="375"/>
      <c r="G639" s="267">
        <f>G640</f>
        <v>62451.2</v>
      </c>
      <c r="H639" s="267">
        <f t="shared" si="118"/>
        <v>59845.2</v>
      </c>
      <c r="I639" s="268">
        <f t="shared" si="118"/>
        <v>59845.2</v>
      </c>
    </row>
    <row r="640" spans="1:9" ht="25.5">
      <c r="A640" s="372">
        <v>629</v>
      </c>
      <c r="B640" s="380" t="s">
        <v>273</v>
      </c>
      <c r="C640" s="381" t="s">
        <v>298</v>
      </c>
      <c r="D640" s="381" t="s">
        <v>193</v>
      </c>
      <c r="E640" s="381" t="s">
        <v>25</v>
      </c>
      <c r="F640" s="375" t="s">
        <v>8</v>
      </c>
      <c r="G640" s="267">
        <f>G641</f>
        <v>62451.2</v>
      </c>
      <c r="H640" s="267">
        <f t="shared" si="118"/>
        <v>59845.2</v>
      </c>
      <c r="I640" s="268">
        <f t="shared" si="118"/>
        <v>59845.2</v>
      </c>
    </row>
    <row r="641" spans="1:9" ht="25.5">
      <c r="A641" s="372">
        <v>630</v>
      </c>
      <c r="B641" s="380" t="s">
        <v>190</v>
      </c>
      <c r="C641" s="381" t="s">
        <v>298</v>
      </c>
      <c r="D641" s="381" t="s">
        <v>193</v>
      </c>
      <c r="E641" s="381" t="s">
        <v>25</v>
      </c>
      <c r="F641" s="375" t="s">
        <v>11</v>
      </c>
      <c r="G641" s="267">
        <v>62451.2</v>
      </c>
      <c r="H641" s="267">
        <v>59845.2</v>
      </c>
      <c r="I641" s="268">
        <v>59845.2</v>
      </c>
    </row>
    <row r="642" spans="1:9" ht="63.75">
      <c r="A642" s="372">
        <v>631</v>
      </c>
      <c r="B642" s="347" t="s">
        <v>303</v>
      </c>
      <c r="C642" s="381" t="s">
        <v>300</v>
      </c>
      <c r="D642" s="381"/>
      <c r="E642" s="381"/>
      <c r="F642" s="375"/>
      <c r="G642" s="267">
        <f aca="true" t="shared" si="119" ref="G642:I645">G643</f>
        <v>38854.683</v>
      </c>
      <c r="H642" s="267">
        <f t="shared" si="119"/>
        <v>40072.035</v>
      </c>
      <c r="I642" s="268">
        <f t="shared" si="119"/>
        <v>39911.095</v>
      </c>
    </row>
    <row r="643" spans="1:9" ht="12.75">
      <c r="A643" s="372">
        <v>632</v>
      </c>
      <c r="B643" s="378" t="s">
        <v>191</v>
      </c>
      <c r="C643" s="381" t="s">
        <v>300</v>
      </c>
      <c r="D643" s="381" t="s">
        <v>86</v>
      </c>
      <c r="E643" s="381"/>
      <c r="F643" s="375"/>
      <c r="G643" s="267">
        <f t="shared" si="119"/>
        <v>38854.683</v>
      </c>
      <c r="H643" s="267">
        <f t="shared" si="119"/>
        <v>40072.035</v>
      </c>
      <c r="I643" s="268">
        <f t="shared" si="119"/>
        <v>39911.095</v>
      </c>
    </row>
    <row r="644" spans="1:9" ht="12.75">
      <c r="A644" s="372">
        <v>633</v>
      </c>
      <c r="B644" s="347" t="s">
        <v>100</v>
      </c>
      <c r="C644" s="381" t="s">
        <v>300</v>
      </c>
      <c r="D644" s="381" t="s">
        <v>194</v>
      </c>
      <c r="E644" s="381"/>
      <c r="F644" s="375"/>
      <c r="G644" s="267">
        <f t="shared" si="119"/>
        <v>38854.683</v>
      </c>
      <c r="H644" s="267">
        <f t="shared" si="119"/>
        <v>40072.035</v>
      </c>
      <c r="I644" s="268">
        <f t="shared" si="119"/>
        <v>39911.095</v>
      </c>
    </row>
    <row r="645" spans="1:9" ht="25.5">
      <c r="A645" s="372">
        <v>634</v>
      </c>
      <c r="B645" s="380" t="s">
        <v>273</v>
      </c>
      <c r="C645" s="381" t="s">
        <v>300</v>
      </c>
      <c r="D645" s="381" t="s">
        <v>194</v>
      </c>
      <c r="E645" s="381" t="s">
        <v>25</v>
      </c>
      <c r="F645" s="375" t="s">
        <v>8</v>
      </c>
      <c r="G645" s="267">
        <f t="shared" si="119"/>
        <v>38854.683</v>
      </c>
      <c r="H645" s="267">
        <f t="shared" si="119"/>
        <v>40072.035</v>
      </c>
      <c r="I645" s="268">
        <f t="shared" si="119"/>
        <v>39911.095</v>
      </c>
    </row>
    <row r="646" spans="1:9" ht="12.75">
      <c r="A646" s="372">
        <v>635</v>
      </c>
      <c r="B646" s="380" t="s">
        <v>299</v>
      </c>
      <c r="C646" s="381" t="s">
        <v>300</v>
      </c>
      <c r="D646" s="381" t="s">
        <v>194</v>
      </c>
      <c r="E646" s="381" t="s">
        <v>25</v>
      </c>
      <c r="F646" s="375" t="s">
        <v>103</v>
      </c>
      <c r="G646" s="267">
        <v>38854.683</v>
      </c>
      <c r="H646" s="267">
        <v>40072.035</v>
      </c>
      <c r="I646" s="268">
        <v>39911.095</v>
      </c>
    </row>
    <row r="647" spans="1:9" ht="76.5">
      <c r="A647" s="372">
        <v>636</v>
      </c>
      <c r="B647" s="347" t="s">
        <v>970</v>
      </c>
      <c r="C647" s="381" t="s">
        <v>971</v>
      </c>
      <c r="D647" s="381"/>
      <c r="E647" s="381"/>
      <c r="F647" s="375"/>
      <c r="G647" s="267">
        <f aca="true" t="shared" si="120" ref="G647:I648">G648</f>
        <v>8421.53</v>
      </c>
      <c r="H647" s="267">
        <f t="shared" si="120"/>
        <v>0</v>
      </c>
      <c r="I647" s="268">
        <f t="shared" si="120"/>
        <v>0</v>
      </c>
    </row>
    <row r="648" spans="1:9" ht="12.75">
      <c r="A648" s="372">
        <v>637</v>
      </c>
      <c r="B648" s="378" t="s">
        <v>191</v>
      </c>
      <c r="C648" s="381" t="s">
        <v>971</v>
      </c>
      <c r="D648" s="381" t="s">
        <v>86</v>
      </c>
      <c r="E648" s="381"/>
      <c r="F648" s="375"/>
      <c r="G648" s="267">
        <f t="shared" si="120"/>
        <v>8421.53</v>
      </c>
      <c r="H648" s="267">
        <f t="shared" si="120"/>
        <v>0</v>
      </c>
      <c r="I648" s="268">
        <f t="shared" si="120"/>
        <v>0</v>
      </c>
    </row>
    <row r="649" spans="1:9" ht="15" customHeight="1">
      <c r="A649" s="372">
        <v>638</v>
      </c>
      <c r="B649" s="347" t="s">
        <v>100</v>
      </c>
      <c r="C649" s="381" t="s">
        <v>971</v>
      </c>
      <c r="D649" s="381" t="s">
        <v>194</v>
      </c>
      <c r="E649" s="381"/>
      <c r="F649" s="375"/>
      <c r="G649" s="267">
        <f>G650+G652</f>
        <v>8421.53</v>
      </c>
      <c r="H649" s="267">
        <f>H650</f>
        <v>0</v>
      </c>
      <c r="I649" s="268">
        <f>I650</f>
        <v>0</v>
      </c>
    </row>
    <row r="650" spans="1:9" ht="53.25" customHeight="1">
      <c r="A650" s="372">
        <v>639</v>
      </c>
      <c r="B650" s="318" t="s">
        <v>211</v>
      </c>
      <c r="C650" s="381" t="s">
        <v>971</v>
      </c>
      <c r="D650" s="381" t="s">
        <v>194</v>
      </c>
      <c r="E650" s="381" t="s">
        <v>106</v>
      </c>
      <c r="F650" s="375" t="s">
        <v>8</v>
      </c>
      <c r="G650" s="267">
        <f>G651</f>
        <v>2323.94</v>
      </c>
      <c r="H650" s="267">
        <f>H651</f>
        <v>0</v>
      </c>
      <c r="I650" s="268">
        <f>I651</f>
        <v>0</v>
      </c>
    </row>
    <row r="651" spans="1:9" ht="12.75">
      <c r="A651" s="372">
        <v>640</v>
      </c>
      <c r="B651" s="318" t="s">
        <v>15</v>
      </c>
      <c r="C651" s="381" t="s">
        <v>971</v>
      </c>
      <c r="D651" s="381" t="s">
        <v>194</v>
      </c>
      <c r="E651" s="381" t="s">
        <v>106</v>
      </c>
      <c r="F651" s="375" t="s">
        <v>11</v>
      </c>
      <c r="G651" s="267">
        <v>2323.94</v>
      </c>
      <c r="H651" s="267">
        <v>0</v>
      </c>
      <c r="I651" s="268">
        <v>0</v>
      </c>
    </row>
    <row r="652" spans="1:9" ht="25.5">
      <c r="A652" s="372">
        <v>641</v>
      </c>
      <c r="B652" s="380" t="s">
        <v>273</v>
      </c>
      <c r="C652" s="381" t="s">
        <v>971</v>
      </c>
      <c r="D652" s="381" t="s">
        <v>194</v>
      </c>
      <c r="E652" s="381" t="s">
        <v>25</v>
      </c>
      <c r="F652" s="375" t="s">
        <v>8</v>
      </c>
      <c r="G652" s="267">
        <f>G653</f>
        <v>6097.59</v>
      </c>
      <c r="H652" s="267">
        <f>H653</f>
        <v>0</v>
      </c>
      <c r="I652" s="268">
        <f>I653</f>
        <v>0</v>
      </c>
    </row>
    <row r="653" spans="1:9" ht="12.75">
      <c r="A653" s="372">
        <v>642</v>
      </c>
      <c r="B653" s="380" t="s">
        <v>299</v>
      </c>
      <c r="C653" s="381" t="s">
        <v>971</v>
      </c>
      <c r="D653" s="381" t="s">
        <v>194</v>
      </c>
      <c r="E653" s="381" t="s">
        <v>25</v>
      </c>
      <c r="F653" s="375" t="s">
        <v>103</v>
      </c>
      <c r="G653" s="267">
        <v>6097.59</v>
      </c>
      <c r="H653" s="267">
        <v>0</v>
      </c>
      <c r="I653" s="268">
        <v>0</v>
      </c>
    </row>
    <row r="654" spans="1:9" ht="76.5">
      <c r="A654" s="372">
        <v>643</v>
      </c>
      <c r="B654" s="328" t="s">
        <v>968</v>
      </c>
      <c r="C654" s="330" t="s">
        <v>969</v>
      </c>
      <c r="D654" s="325"/>
      <c r="E654" s="316"/>
      <c r="F654" s="269"/>
      <c r="G654" s="267">
        <f>G655</f>
        <v>4348.6964</v>
      </c>
      <c r="H654" s="267">
        <v>0</v>
      </c>
      <c r="I654" s="268">
        <v>0</v>
      </c>
    </row>
    <row r="655" spans="1:9" ht="12.75">
      <c r="A655" s="372">
        <v>644</v>
      </c>
      <c r="B655" s="328" t="s">
        <v>191</v>
      </c>
      <c r="C655" s="330" t="s">
        <v>969</v>
      </c>
      <c r="D655" s="325" t="s">
        <v>86</v>
      </c>
      <c r="E655" s="316"/>
      <c r="F655" s="269"/>
      <c r="G655" s="267">
        <f>G656</f>
        <v>4348.6964</v>
      </c>
      <c r="H655" s="267">
        <v>0</v>
      </c>
      <c r="I655" s="268">
        <v>0</v>
      </c>
    </row>
    <row r="656" spans="1:9" ht="12.75">
      <c r="A656" s="372">
        <v>645</v>
      </c>
      <c r="B656" s="328" t="s">
        <v>100</v>
      </c>
      <c r="C656" s="330" t="s">
        <v>969</v>
      </c>
      <c r="D656" s="325" t="s">
        <v>194</v>
      </c>
      <c r="E656" s="316"/>
      <c r="F656" s="269"/>
      <c r="G656" s="267">
        <f>G657</f>
        <v>4348.6964</v>
      </c>
      <c r="H656" s="267">
        <v>0</v>
      </c>
      <c r="I656" s="268">
        <v>0</v>
      </c>
    </row>
    <row r="657" spans="1:9" ht="12.75">
      <c r="A657" s="372">
        <v>646</v>
      </c>
      <c r="B657" s="328" t="s">
        <v>603</v>
      </c>
      <c r="C657" s="330" t="s">
        <v>969</v>
      </c>
      <c r="D657" s="325" t="s">
        <v>194</v>
      </c>
      <c r="E657" s="381" t="s">
        <v>101</v>
      </c>
      <c r="F657" s="375" t="s">
        <v>8</v>
      </c>
      <c r="G657" s="267">
        <f>G658</f>
        <v>4348.6964</v>
      </c>
      <c r="H657" s="267">
        <v>0</v>
      </c>
      <c r="I657" s="268">
        <v>0</v>
      </c>
    </row>
    <row r="658" spans="1:9" ht="12.75">
      <c r="A658" s="372">
        <v>647</v>
      </c>
      <c r="B658" s="314" t="s">
        <v>843</v>
      </c>
      <c r="C658" s="330" t="s">
        <v>969</v>
      </c>
      <c r="D658" s="325" t="s">
        <v>194</v>
      </c>
      <c r="E658" s="381" t="s">
        <v>101</v>
      </c>
      <c r="F658" s="375" t="s">
        <v>148</v>
      </c>
      <c r="G658" s="232">
        <v>4348.6964</v>
      </c>
      <c r="H658" s="267">
        <v>0</v>
      </c>
      <c r="I658" s="268">
        <v>0</v>
      </c>
    </row>
    <row r="659" spans="1:9" ht="76.5">
      <c r="A659" s="372">
        <v>648</v>
      </c>
      <c r="B659" s="347" t="s">
        <v>654</v>
      </c>
      <c r="C659" s="381" t="s">
        <v>655</v>
      </c>
      <c r="D659" s="381"/>
      <c r="E659" s="381"/>
      <c r="F659" s="375"/>
      <c r="G659" s="267">
        <f aca="true" t="shared" si="121" ref="G659:I662">G660</f>
        <v>1609.65</v>
      </c>
      <c r="H659" s="267">
        <f t="shared" si="121"/>
        <v>0</v>
      </c>
      <c r="I659" s="268">
        <f t="shared" si="121"/>
        <v>0</v>
      </c>
    </row>
    <row r="660" spans="1:9" ht="12.75">
      <c r="A660" s="372">
        <v>649</v>
      </c>
      <c r="B660" s="378" t="s">
        <v>191</v>
      </c>
      <c r="C660" s="381" t="s">
        <v>655</v>
      </c>
      <c r="D660" s="381" t="s">
        <v>86</v>
      </c>
      <c r="E660" s="381"/>
      <c r="F660" s="375"/>
      <c r="G660" s="267">
        <f t="shared" si="121"/>
        <v>1609.65</v>
      </c>
      <c r="H660" s="267">
        <f t="shared" si="121"/>
        <v>0</v>
      </c>
      <c r="I660" s="268">
        <f t="shared" si="121"/>
        <v>0</v>
      </c>
    </row>
    <row r="661" spans="1:9" ht="12.75">
      <c r="A661" s="372">
        <v>650</v>
      </c>
      <c r="B661" s="347" t="s">
        <v>100</v>
      </c>
      <c r="C661" s="381" t="s">
        <v>655</v>
      </c>
      <c r="D661" s="381" t="s">
        <v>194</v>
      </c>
      <c r="E661" s="381"/>
      <c r="F661" s="375"/>
      <c r="G661" s="267">
        <f t="shared" si="121"/>
        <v>1609.65</v>
      </c>
      <c r="H661" s="267">
        <f t="shared" si="121"/>
        <v>0</v>
      </c>
      <c r="I661" s="268">
        <f t="shared" si="121"/>
        <v>0</v>
      </c>
    </row>
    <row r="662" spans="1:9" ht="12.75">
      <c r="A662" s="372">
        <v>651</v>
      </c>
      <c r="B662" s="318" t="s">
        <v>95</v>
      </c>
      <c r="C662" s="381" t="s">
        <v>655</v>
      </c>
      <c r="D662" s="381" t="s">
        <v>194</v>
      </c>
      <c r="E662" s="381" t="s">
        <v>148</v>
      </c>
      <c r="F662" s="375" t="s">
        <v>8</v>
      </c>
      <c r="G662" s="267">
        <f t="shared" si="121"/>
        <v>1609.65</v>
      </c>
      <c r="H662" s="267">
        <f t="shared" si="121"/>
        <v>0</v>
      </c>
      <c r="I662" s="268">
        <f t="shared" si="121"/>
        <v>0</v>
      </c>
    </row>
    <row r="663" spans="1:9" ht="12.75">
      <c r="A663" s="372">
        <v>652</v>
      </c>
      <c r="B663" s="380" t="s">
        <v>600</v>
      </c>
      <c r="C663" s="381" t="s">
        <v>655</v>
      </c>
      <c r="D663" s="381" t="s">
        <v>194</v>
      </c>
      <c r="E663" s="381" t="s">
        <v>148</v>
      </c>
      <c r="F663" s="375" t="s">
        <v>103</v>
      </c>
      <c r="G663" s="267">
        <v>1609.65</v>
      </c>
      <c r="H663" s="267">
        <v>0</v>
      </c>
      <c r="I663" s="268">
        <v>0</v>
      </c>
    </row>
    <row r="664" spans="1:9" ht="102">
      <c r="A664" s="372">
        <v>653</v>
      </c>
      <c r="B664" s="347" t="s">
        <v>967</v>
      </c>
      <c r="C664" s="325" t="s">
        <v>929</v>
      </c>
      <c r="D664" s="325"/>
      <c r="E664" s="269"/>
      <c r="F664" s="269"/>
      <c r="G664" s="267">
        <f>G665</f>
        <v>984.9</v>
      </c>
      <c r="H664" s="267">
        <v>0</v>
      </c>
      <c r="I664" s="268">
        <v>0</v>
      </c>
    </row>
    <row r="665" spans="1:9" ht="12.75">
      <c r="A665" s="372">
        <v>654</v>
      </c>
      <c r="B665" s="347" t="s">
        <v>191</v>
      </c>
      <c r="C665" s="325" t="s">
        <v>929</v>
      </c>
      <c r="D665" s="325" t="s">
        <v>930</v>
      </c>
      <c r="E665" s="269"/>
      <c r="F665" s="269"/>
      <c r="G665" s="267">
        <f>G666</f>
        <v>984.9</v>
      </c>
      <c r="H665" s="267">
        <v>0</v>
      </c>
      <c r="I665" s="268">
        <v>0</v>
      </c>
    </row>
    <row r="666" spans="1:9" ht="12.75">
      <c r="A666" s="372">
        <v>655</v>
      </c>
      <c r="B666" s="347" t="s">
        <v>100</v>
      </c>
      <c r="C666" s="325" t="s">
        <v>929</v>
      </c>
      <c r="D666" s="325" t="s">
        <v>194</v>
      </c>
      <c r="E666" s="269"/>
      <c r="F666" s="269"/>
      <c r="G666" s="267">
        <f>G667</f>
        <v>984.9</v>
      </c>
      <c r="H666" s="267">
        <v>0</v>
      </c>
      <c r="I666" s="268">
        <v>0</v>
      </c>
    </row>
    <row r="667" spans="1:9" ht="12.75">
      <c r="A667" s="372">
        <v>656</v>
      </c>
      <c r="B667" s="347" t="s">
        <v>64</v>
      </c>
      <c r="C667" s="325" t="s">
        <v>929</v>
      </c>
      <c r="D667" s="325" t="s">
        <v>194</v>
      </c>
      <c r="E667" s="381" t="s">
        <v>110</v>
      </c>
      <c r="F667" s="375" t="s">
        <v>8</v>
      </c>
      <c r="G667" s="267">
        <f>G668</f>
        <v>984.9</v>
      </c>
      <c r="H667" s="267">
        <v>0</v>
      </c>
      <c r="I667" s="268">
        <v>0</v>
      </c>
    </row>
    <row r="668" spans="1:9" ht="12.75">
      <c r="A668" s="372">
        <v>657</v>
      </c>
      <c r="B668" s="347" t="s">
        <v>119</v>
      </c>
      <c r="C668" s="325" t="s">
        <v>929</v>
      </c>
      <c r="D668" s="325" t="s">
        <v>194</v>
      </c>
      <c r="E668" s="381" t="s">
        <v>110</v>
      </c>
      <c r="F668" s="375" t="s">
        <v>106</v>
      </c>
      <c r="G668" s="267">
        <v>984.9</v>
      </c>
      <c r="H668" s="267">
        <v>0</v>
      </c>
      <c r="I668" s="268">
        <v>0</v>
      </c>
    </row>
    <row r="669" spans="1:9" ht="63.75">
      <c r="A669" s="372">
        <v>658</v>
      </c>
      <c r="B669" s="380" t="s">
        <v>707</v>
      </c>
      <c r="C669" s="381" t="s">
        <v>297</v>
      </c>
      <c r="D669" s="381"/>
      <c r="E669" s="381"/>
      <c r="F669" s="375"/>
      <c r="G669" s="267">
        <f>G670</f>
        <v>4495.2</v>
      </c>
      <c r="H669" s="267">
        <f aca="true" t="shared" si="122" ref="H669:I672">H670</f>
        <v>4943.5</v>
      </c>
      <c r="I669" s="268">
        <f t="shared" si="122"/>
        <v>5399.3</v>
      </c>
    </row>
    <row r="670" spans="1:9" ht="12.75">
      <c r="A670" s="372">
        <v>659</v>
      </c>
      <c r="B670" s="378" t="s">
        <v>191</v>
      </c>
      <c r="C670" s="381" t="s">
        <v>297</v>
      </c>
      <c r="D670" s="381" t="s">
        <v>86</v>
      </c>
      <c r="E670" s="381"/>
      <c r="F670" s="375"/>
      <c r="G670" s="267">
        <f>G671</f>
        <v>4495.2</v>
      </c>
      <c r="H670" s="267">
        <f t="shared" si="122"/>
        <v>4943.5</v>
      </c>
      <c r="I670" s="268">
        <f t="shared" si="122"/>
        <v>5399.3</v>
      </c>
    </row>
    <row r="671" spans="1:9" ht="12.75">
      <c r="A671" s="372">
        <v>660</v>
      </c>
      <c r="B671" s="380" t="s">
        <v>296</v>
      </c>
      <c r="C671" s="381" t="s">
        <v>297</v>
      </c>
      <c r="D671" s="381" t="s">
        <v>301</v>
      </c>
      <c r="E671" s="381"/>
      <c r="F671" s="375"/>
      <c r="G671" s="274">
        <f>G672</f>
        <v>4495.2</v>
      </c>
      <c r="H671" s="274">
        <f t="shared" si="122"/>
        <v>4943.5</v>
      </c>
      <c r="I671" s="275">
        <f t="shared" si="122"/>
        <v>5399.3</v>
      </c>
    </row>
    <row r="672" spans="1:9" ht="12.75">
      <c r="A672" s="372">
        <v>661</v>
      </c>
      <c r="B672" s="380" t="s">
        <v>66</v>
      </c>
      <c r="C672" s="381" t="s">
        <v>297</v>
      </c>
      <c r="D672" s="381" t="s">
        <v>301</v>
      </c>
      <c r="E672" s="381" t="s">
        <v>144</v>
      </c>
      <c r="F672" s="375" t="s">
        <v>8</v>
      </c>
      <c r="G672" s="274">
        <f>G673</f>
        <v>4495.2</v>
      </c>
      <c r="H672" s="274">
        <f t="shared" si="122"/>
        <v>4943.5</v>
      </c>
      <c r="I672" s="275">
        <f t="shared" si="122"/>
        <v>5399.3</v>
      </c>
    </row>
    <row r="673" spans="1:9" ht="12.75">
      <c r="A673" s="372">
        <v>662</v>
      </c>
      <c r="B673" s="378" t="s">
        <v>54</v>
      </c>
      <c r="C673" s="381" t="s">
        <v>297</v>
      </c>
      <c r="D673" s="381" t="s">
        <v>301</v>
      </c>
      <c r="E673" s="381" t="s">
        <v>144</v>
      </c>
      <c r="F673" s="375" t="s">
        <v>103</v>
      </c>
      <c r="G673" s="274">
        <v>4495.2</v>
      </c>
      <c r="H673" s="274">
        <v>4943.5</v>
      </c>
      <c r="I673" s="275">
        <v>5399.3</v>
      </c>
    </row>
    <row r="674" spans="1:9" ht="89.25">
      <c r="A674" s="372">
        <v>663</v>
      </c>
      <c r="B674" s="380" t="s">
        <v>762</v>
      </c>
      <c r="C674" s="381" t="s">
        <v>295</v>
      </c>
      <c r="D674" s="381"/>
      <c r="E674" s="375"/>
      <c r="F674" s="381"/>
      <c r="G674" s="267">
        <f>G675</f>
        <v>162.2</v>
      </c>
      <c r="H674" s="267">
        <f aca="true" t="shared" si="123" ref="H674:I677">H675</f>
        <v>143.1</v>
      </c>
      <c r="I674" s="268">
        <f t="shared" si="123"/>
        <v>143.1</v>
      </c>
    </row>
    <row r="675" spans="1:9" ht="12.75">
      <c r="A675" s="372">
        <v>664</v>
      </c>
      <c r="B675" s="378" t="s">
        <v>191</v>
      </c>
      <c r="C675" s="381" t="s">
        <v>295</v>
      </c>
      <c r="D675" s="381" t="s">
        <v>86</v>
      </c>
      <c r="E675" s="375"/>
      <c r="F675" s="381"/>
      <c r="G675" s="267">
        <f>G676</f>
        <v>162.2</v>
      </c>
      <c r="H675" s="267">
        <f t="shared" si="123"/>
        <v>143.1</v>
      </c>
      <c r="I675" s="268">
        <f t="shared" si="123"/>
        <v>143.1</v>
      </c>
    </row>
    <row r="676" spans="1:9" ht="12.75">
      <c r="A676" s="372">
        <v>665</v>
      </c>
      <c r="B676" s="380" t="s">
        <v>296</v>
      </c>
      <c r="C676" s="381" t="s">
        <v>295</v>
      </c>
      <c r="D676" s="381" t="s">
        <v>301</v>
      </c>
      <c r="E676" s="375"/>
      <c r="F676" s="381"/>
      <c r="G676" s="267">
        <f>G677</f>
        <v>162.2</v>
      </c>
      <c r="H676" s="267">
        <f t="shared" si="123"/>
        <v>143.1</v>
      </c>
      <c r="I676" s="268">
        <f t="shared" si="123"/>
        <v>143.1</v>
      </c>
    </row>
    <row r="677" spans="1:9" ht="12.75">
      <c r="A677" s="372">
        <v>666</v>
      </c>
      <c r="B677" s="318" t="s">
        <v>37</v>
      </c>
      <c r="C677" s="381" t="s">
        <v>295</v>
      </c>
      <c r="D677" s="381" t="s">
        <v>301</v>
      </c>
      <c r="E677" s="375" t="s">
        <v>11</v>
      </c>
      <c r="F677" s="381" t="s">
        <v>8</v>
      </c>
      <c r="G677" s="267">
        <f>G678</f>
        <v>162.2</v>
      </c>
      <c r="H677" s="267">
        <f t="shared" si="123"/>
        <v>143.1</v>
      </c>
      <c r="I677" s="268">
        <f t="shared" si="123"/>
        <v>143.1</v>
      </c>
    </row>
    <row r="678" spans="1:9" ht="12.75">
      <c r="A678" s="372">
        <v>667</v>
      </c>
      <c r="B678" s="378" t="s">
        <v>26</v>
      </c>
      <c r="C678" s="381" t="s">
        <v>295</v>
      </c>
      <c r="D678" s="381" t="s">
        <v>301</v>
      </c>
      <c r="E678" s="375" t="s">
        <v>11</v>
      </c>
      <c r="F678" s="381" t="s">
        <v>65</v>
      </c>
      <c r="G678" s="267">
        <v>162.2</v>
      </c>
      <c r="H678" s="267">
        <v>143.1</v>
      </c>
      <c r="I678" s="268">
        <v>143.1</v>
      </c>
    </row>
    <row r="679" spans="1:9" ht="12.75">
      <c r="A679" s="372">
        <v>668</v>
      </c>
      <c r="B679" s="328" t="s">
        <v>973</v>
      </c>
      <c r="C679" s="330" t="s">
        <v>974</v>
      </c>
      <c r="D679" s="325"/>
      <c r="E679" s="316"/>
      <c r="F679" s="269"/>
      <c r="G679" s="231">
        <f>G680</f>
        <v>4.784</v>
      </c>
      <c r="H679" s="232">
        <v>0</v>
      </c>
      <c r="I679" s="233">
        <v>0</v>
      </c>
    </row>
    <row r="680" spans="1:9" ht="38.25">
      <c r="A680" s="372">
        <v>669</v>
      </c>
      <c r="B680" s="328" t="s">
        <v>975</v>
      </c>
      <c r="C680" s="330" t="s">
        <v>976</v>
      </c>
      <c r="D680" s="325"/>
      <c r="E680" s="316"/>
      <c r="F680" s="269"/>
      <c r="G680" s="231">
        <f>G681</f>
        <v>4.784</v>
      </c>
      <c r="H680" s="232">
        <v>0</v>
      </c>
      <c r="I680" s="233">
        <v>0</v>
      </c>
    </row>
    <row r="681" spans="1:9" ht="12.75">
      <c r="A681" s="372">
        <v>670</v>
      </c>
      <c r="B681" s="317" t="s">
        <v>961</v>
      </c>
      <c r="C681" s="330" t="s">
        <v>976</v>
      </c>
      <c r="D681" s="325" t="s">
        <v>977</v>
      </c>
      <c r="E681" s="316"/>
      <c r="F681" s="269"/>
      <c r="G681" s="231">
        <f>G682</f>
        <v>4.784</v>
      </c>
      <c r="H681" s="232">
        <v>0</v>
      </c>
      <c r="I681" s="233">
        <v>0</v>
      </c>
    </row>
    <row r="682" spans="1:9" ht="12.75">
      <c r="A682" s="372">
        <v>671</v>
      </c>
      <c r="B682" s="328" t="s">
        <v>978</v>
      </c>
      <c r="C682" s="330" t="s">
        <v>976</v>
      </c>
      <c r="D682" s="325" t="s">
        <v>979</v>
      </c>
      <c r="E682" s="316"/>
      <c r="F682" s="269"/>
      <c r="G682" s="231">
        <f>G683</f>
        <v>4.784</v>
      </c>
      <c r="H682" s="232">
        <v>0</v>
      </c>
      <c r="I682" s="233">
        <v>0</v>
      </c>
    </row>
    <row r="683" spans="1:9" ht="12.75">
      <c r="A683" s="372">
        <v>672</v>
      </c>
      <c r="B683" s="328" t="s">
        <v>961</v>
      </c>
      <c r="C683" s="330" t="s">
        <v>976</v>
      </c>
      <c r="D683" s="325" t="s">
        <v>979</v>
      </c>
      <c r="E683" s="375" t="s">
        <v>65</v>
      </c>
      <c r="F683" s="381" t="s">
        <v>8</v>
      </c>
      <c r="G683" s="267">
        <f>G684</f>
        <v>4.784</v>
      </c>
      <c r="H683" s="267">
        <v>0</v>
      </c>
      <c r="I683" s="268">
        <v>0</v>
      </c>
    </row>
    <row r="684" spans="1:9" ht="12.75">
      <c r="A684" s="372">
        <v>673</v>
      </c>
      <c r="B684" s="323" t="s">
        <v>962</v>
      </c>
      <c r="C684" s="330" t="s">
        <v>976</v>
      </c>
      <c r="D684" s="325" t="s">
        <v>979</v>
      </c>
      <c r="E684" s="375" t="s">
        <v>65</v>
      </c>
      <c r="F684" s="381" t="s">
        <v>11</v>
      </c>
      <c r="G684" s="231">
        <v>4.784</v>
      </c>
      <c r="H684" s="267">
        <v>0</v>
      </c>
      <c r="I684" s="268">
        <v>0</v>
      </c>
    </row>
    <row r="685" spans="1:9" ht="25.5">
      <c r="A685" s="372">
        <v>674</v>
      </c>
      <c r="B685" s="380" t="s">
        <v>226</v>
      </c>
      <c r="C685" s="381" t="s">
        <v>289</v>
      </c>
      <c r="D685" s="381"/>
      <c r="E685" s="375"/>
      <c r="F685" s="375"/>
      <c r="G685" s="267">
        <f>G686+G699</f>
        <v>20639.118</v>
      </c>
      <c r="H685" s="267">
        <f>H686+H699</f>
        <v>19593.625</v>
      </c>
      <c r="I685" s="268">
        <f>I686+I699</f>
        <v>19593.625</v>
      </c>
    </row>
    <row r="686" spans="1:9" ht="51">
      <c r="A686" s="372">
        <v>675</v>
      </c>
      <c r="B686" s="380" t="s">
        <v>545</v>
      </c>
      <c r="C686" s="381" t="s">
        <v>290</v>
      </c>
      <c r="D686" s="381"/>
      <c r="E686" s="375"/>
      <c r="F686" s="375"/>
      <c r="G686" s="267">
        <f>G687+G691+G695</f>
        <v>19263.57</v>
      </c>
      <c r="H686" s="267">
        <f>H687+H691+H695</f>
        <v>18316.51</v>
      </c>
      <c r="I686" s="268">
        <f>I687+I691+I695</f>
        <v>18316.51</v>
      </c>
    </row>
    <row r="687" spans="1:9" ht="38.25">
      <c r="A687" s="372">
        <v>676</v>
      </c>
      <c r="B687" s="378" t="s">
        <v>180</v>
      </c>
      <c r="C687" s="381" t="s">
        <v>290</v>
      </c>
      <c r="D687" s="381" t="s">
        <v>170</v>
      </c>
      <c r="E687" s="375"/>
      <c r="F687" s="375"/>
      <c r="G687" s="267">
        <f>G688</f>
        <v>18571.358</v>
      </c>
      <c r="H687" s="267">
        <f aca="true" t="shared" si="124" ref="H687:I689">H688</f>
        <v>17624.298</v>
      </c>
      <c r="I687" s="268">
        <f t="shared" si="124"/>
        <v>17624.298</v>
      </c>
    </row>
    <row r="688" spans="1:9" ht="12.75">
      <c r="A688" s="372">
        <v>677</v>
      </c>
      <c r="B688" s="318" t="s">
        <v>202</v>
      </c>
      <c r="C688" s="381" t="s">
        <v>290</v>
      </c>
      <c r="D688" s="381" t="s">
        <v>122</v>
      </c>
      <c r="E688" s="375"/>
      <c r="F688" s="375"/>
      <c r="G688" s="267">
        <f>G689</f>
        <v>18571.358</v>
      </c>
      <c r="H688" s="267">
        <f t="shared" si="124"/>
        <v>17624.298</v>
      </c>
      <c r="I688" s="268">
        <f t="shared" si="124"/>
        <v>17624.298</v>
      </c>
    </row>
    <row r="689" spans="1:9" ht="12.75">
      <c r="A689" s="372">
        <v>678</v>
      </c>
      <c r="B689" s="318" t="s">
        <v>37</v>
      </c>
      <c r="C689" s="381" t="s">
        <v>290</v>
      </c>
      <c r="D689" s="381" t="s">
        <v>122</v>
      </c>
      <c r="E689" s="375" t="s">
        <v>11</v>
      </c>
      <c r="F689" s="375" t="s">
        <v>8</v>
      </c>
      <c r="G689" s="267">
        <f>G690</f>
        <v>18571.358</v>
      </c>
      <c r="H689" s="267">
        <f t="shared" si="124"/>
        <v>17624.298</v>
      </c>
      <c r="I689" s="268">
        <f t="shared" si="124"/>
        <v>17624.298</v>
      </c>
    </row>
    <row r="690" spans="1:9" ht="25.5">
      <c r="A690" s="372">
        <v>679</v>
      </c>
      <c r="B690" s="318" t="s">
        <v>36</v>
      </c>
      <c r="C690" s="381" t="s">
        <v>290</v>
      </c>
      <c r="D690" s="381" t="s">
        <v>122</v>
      </c>
      <c r="E690" s="375" t="s">
        <v>11</v>
      </c>
      <c r="F690" s="375" t="s">
        <v>101</v>
      </c>
      <c r="G690" s="267">
        <v>18571.358</v>
      </c>
      <c r="H690" s="267">
        <v>17624.298</v>
      </c>
      <c r="I690" s="268">
        <v>17624.298</v>
      </c>
    </row>
    <row r="691" spans="1:9" ht="25.5">
      <c r="A691" s="372">
        <v>680</v>
      </c>
      <c r="B691" s="376" t="s">
        <v>510</v>
      </c>
      <c r="C691" s="381" t="s">
        <v>290</v>
      </c>
      <c r="D691" s="381" t="s">
        <v>182</v>
      </c>
      <c r="E691" s="375"/>
      <c r="F691" s="375"/>
      <c r="G691" s="267">
        <f>G692</f>
        <v>689.97</v>
      </c>
      <c r="H691" s="267">
        <f aca="true" t="shared" si="125" ref="H691:I693">H692</f>
        <v>689.97</v>
      </c>
      <c r="I691" s="268">
        <f t="shared" si="125"/>
        <v>689.97</v>
      </c>
    </row>
    <row r="692" spans="1:9" ht="25.5">
      <c r="A692" s="372">
        <v>681</v>
      </c>
      <c r="B692" s="376" t="s">
        <v>196</v>
      </c>
      <c r="C692" s="381" t="s">
        <v>290</v>
      </c>
      <c r="D692" s="381" t="s">
        <v>183</v>
      </c>
      <c r="E692" s="375"/>
      <c r="F692" s="375"/>
      <c r="G692" s="267">
        <f>G693</f>
        <v>689.97</v>
      </c>
      <c r="H692" s="267">
        <f t="shared" si="125"/>
        <v>689.97</v>
      </c>
      <c r="I692" s="268">
        <f t="shared" si="125"/>
        <v>689.97</v>
      </c>
    </row>
    <row r="693" spans="1:9" ht="12.75">
      <c r="A693" s="372">
        <v>682</v>
      </c>
      <c r="B693" s="318" t="s">
        <v>37</v>
      </c>
      <c r="C693" s="381" t="s">
        <v>290</v>
      </c>
      <c r="D693" s="381" t="s">
        <v>183</v>
      </c>
      <c r="E693" s="375" t="s">
        <v>11</v>
      </c>
      <c r="F693" s="375" t="s">
        <v>8</v>
      </c>
      <c r="G693" s="267">
        <f>G694</f>
        <v>689.97</v>
      </c>
      <c r="H693" s="267">
        <f t="shared" si="125"/>
        <v>689.97</v>
      </c>
      <c r="I693" s="268">
        <f t="shared" si="125"/>
        <v>689.97</v>
      </c>
    </row>
    <row r="694" spans="1:9" ht="25.5">
      <c r="A694" s="372">
        <v>683</v>
      </c>
      <c r="B694" s="318" t="s">
        <v>36</v>
      </c>
      <c r="C694" s="381" t="s">
        <v>290</v>
      </c>
      <c r="D694" s="381" t="s">
        <v>183</v>
      </c>
      <c r="E694" s="375" t="s">
        <v>11</v>
      </c>
      <c r="F694" s="375" t="s">
        <v>101</v>
      </c>
      <c r="G694" s="267">
        <v>689.97</v>
      </c>
      <c r="H694" s="267">
        <v>689.97</v>
      </c>
      <c r="I694" s="268">
        <v>689.97</v>
      </c>
    </row>
    <row r="695" spans="1:9" ht="12.75">
      <c r="A695" s="372">
        <v>684</v>
      </c>
      <c r="B695" s="378" t="s">
        <v>184</v>
      </c>
      <c r="C695" s="381" t="s">
        <v>290</v>
      </c>
      <c r="D695" s="381" t="s">
        <v>185</v>
      </c>
      <c r="E695" s="375"/>
      <c r="F695" s="375"/>
      <c r="G695" s="267">
        <f>G696</f>
        <v>2.242</v>
      </c>
      <c r="H695" s="267">
        <f aca="true" t="shared" si="126" ref="H695:I697">H696</f>
        <v>2.242</v>
      </c>
      <c r="I695" s="268">
        <f t="shared" si="126"/>
        <v>2.242</v>
      </c>
    </row>
    <row r="696" spans="1:9" ht="12.75">
      <c r="A696" s="372">
        <v>685</v>
      </c>
      <c r="B696" s="380" t="s">
        <v>186</v>
      </c>
      <c r="C696" s="381" t="s">
        <v>290</v>
      </c>
      <c r="D696" s="381" t="s">
        <v>187</v>
      </c>
      <c r="E696" s="375"/>
      <c r="F696" s="375"/>
      <c r="G696" s="267">
        <f>G697</f>
        <v>2.242</v>
      </c>
      <c r="H696" s="267">
        <f t="shared" si="126"/>
        <v>2.242</v>
      </c>
      <c r="I696" s="268">
        <f t="shared" si="126"/>
        <v>2.242</v>
      </c>
    </row>
    <row r="697" spans="1:9" ht="12.75">
      <c r="A697" s="372">
        <v>686</v>
      </c>
      <c r="B697" s="318" t="s">
        <v>37</v>
      </c>
      <c r="C697" s="381" t="s">
        <v>290</v>
      </c>
      <c r="D697" s="381" t="s">
        <v>187</v>
      </c>
      <c r="E697" s="375" t="s">
        <v>11</v>
      </c>
      <c r="F697" s="375" t="s">
        <v>8</v>
      </c>
      <c r="G697" s="267">
        <f>G698</f>
        <v>2.242</v>
      </c>
      <c r="H697" s="267">
        <f t="shared" si="126"/>
        <v>2.242</v>
      </c>
      <c r="I697" s="268">
        <f t="shared" si="126"/>
        <v>2.242</v>
      </c>
    </row>
    <row r="698" spans="1:9" ht="25.5">
      <c r="A698" s="372">
        <v>687</v>
      </c>
      <c r="B698" s="318" t="s">
        <v>36</v>
      </c>
      <c r="C698" s="381" t="s">
        <v>290</v>
      </c>
      <c r="D698" s="381" t="s">
        <v>187</v>
      </c>
      <c r="E698" s="375" t="s">
        <v>11</v>
      </c>
      <c r="F698" s="375" t="s">
        <v>101</v>
      </c>
      <c r="G698" s="267">
        <v>2.242</v>
      </c>
      <c r="H698" s="267">
        <v>2.242</v>
      </c>
      <c r="I698" s="268">
        <v>2.242</v>
      </c>
    </row>
    <row r="699" spans="1:9" ht="89.25">
      <c r="A699" s="372">
        <v>688</v>
      </c>
      <c r="B699" s="380" t="s">
        <v>272</v>
      </c>
      <c r="C699" s="381" t="s">
        <v>291</v>
      </c>
      <c r="D699" s="381"/>
      <c r="E699" s="375"/>
      <c r="F699" s="375"/>
      <c r="G699" s="267">
        <f>G700+G704</f>
        <v>1375.548</v>
      </c>
      <c r="H699" s="267">
        <f>H700+H704</f>
        <v>1277.115</v>
      </c>
      <c r="I699" s="268">
        <f>I700+I704</f>
        <v>1277.115</v>
      </c>
    </row>
    <row r="700" spans="1:9" ht="38.25">
      <c r="A700" s="372">
        <v>689</v>
      </c>
      <c r="B700" s="378" t="s">
        <v>180</v>
      </c>
      <c r="C700" s="381" t="s">
        <v>291</v>
      </c>
      <c r="D700" s="381" t="s">
        <v>170</v>
      </c>
      <c r="E700" s="375"/>
      <c r="F700" s="375"/>
      <c r="G700" s="267">
        <f>G701</f>
        <v>1303.371</v>
      </c>
      <c r="H700" s="267">
        <f aca="true" t="shared" si="127" ref="H700:I702">H701</f>
        <v>1204.938</v>
      </c>
      <c r="I700" s="268">
        <f t="shared" si="127"/>
        <v>1204.938</v>
      </c>
    </row>
    <row r="701" spans="1:9" ht="12.75">
      <c r="A701" s="372">
        <v>690</v>
      </c>
      <c r="B701" s="318" t="s">
        <v>202</v>
      </c>
      <c r="C701" s="381" t="s">
        <v>291</v>
      </c>
      <c r="D701" s="381" t="s">
        <v>122</v>
      </c>
      <c r="E701" s="375"/>
      <c r="F701" s="375"/>
      <c r="G701" s="267">
        <f>G702</f>
        <v>1303.371</v>
      </c>
      <c r="H701" s="267">
        <f t="shared" si="127"/>
        <v>1204.938</v>
      </c>
      <c r="I701" s="268">
        <f t="shared" si="127"/>
        <v>1204.938</v>
      </c>
    </row>
    <row r="702" spans="1:9" ht="12.75">
      <c r="A702" s="372">
        <v>691</v>
      </c>
      <c r="B702" s="318" t="s">
        <v>37</v>
      </c>
      <c r="C702" s="381" t="s">
        <v>291</v>
      </c>
      <c r="D702" s="381" t="s">
        <v>122</v>
      </c>
      <c r="E702" s="375" t="s">
        <v>11</v>
      </c>
      <c r="F702" s="375" t="s">
        <v>8</v>
      </c>
      <c r="G702" s="267">
        <f>G703</f>
        <v>1303.371</v>
      </c>
      <c r="H702" s="267">
        <f t="shared" si="127"/>
        <v>1204.938</v>
      </c>
      <c r="I702" s="268">
        <f t="shared" si="127"/>
        <v>1204.938</v>
      </c>
    </row>
    <row r="703" spans="1:9" ht="25.5">
      <c r="A703" s="372">
        <v>692</v>
      </c>
      <c r="B703" s="318" t="s">
        <v>36</v>
      </c>
      <c r="C703" s="381" t="s">
        <v>291</v>
      </c>
      <c r="D703" s="381" t="s">
        <v>122</v>
      </c>
      <c r="E703" s="375" t="s">
        <v>11</v>
      </c>
      <c r="F703" s="375" t="s">
        <v>101</v>
      </c>
      <c r="G703" s="267">
        <f>G712+G721+G730</f>
        <v>1303.371</v>
      </c>
      <c r="H703" s="267">
        <f>H712+H721+H730</f>
        <v>1204.938</v>
      </c>
      <c r="I703" s="268">
        <f>I712+I721+I730</f>
        <v>1204.938</v>
      </c>
    </row>
    <row r="704" spans="1:9" ht="25.5">
      <c r="A704" s="372">
        <v>693</v>
      </c>
      <c r="B704" s="376" t="s">
        <v>510</v>
      </c>
      <c r="C704" s="381" t="s">
        <v>291</v>
      </c>
      <c r="D704" s="381" t="s">
        <v>182</v>
      </c>
      <c r="E704" s="375"/>
      <c r="F704" s="375"/>
      <c r="G704" s="267">
        <f>G705</f>
        <v>72.177</v>
      </c>
      <c r="H704" s="267">
        <f aca="true" t="shared" si="128" ref="H704:I706">H705</f>
        <v>72.177</v>
      </c>
      <c r="I704" s="268">
        <f t="shared" si="128"/>
        <v>72.177</v>
      </c>
    </row>
    <row r="705" spans="1:9" ht="25.5">
      <c r="A705" s="372">
        <v>694</v>
      </c>
      <c r="B705" s="376" t="s">
        <v>196</v>
      </c>
      <c r="C705" s="381" t="s">
        <v>291</v>
      </c>
      <c r="D705" s="381" t="s">
        <v>183</v>
      </c>
      <c r="E705" s="375"/>
      <c r="F705" s="375"/>
      <c r="G705" s="267">
        <f>G706</f>
        <v>72.177</v>
      </c>
      <c r="H705" s="267">
        <f t="shared" si="128"/>
        <v>72.177</v>
      </c>
      <c r="I705" s="268">
        <f t="shared" si="128"/>
        <v>72.177</v>
      </c>
    </row>
    <row r="706" spans="1:9" ht="12.75">
      <c r="A706" s="372">
        <v>695</v>
      </c>
      <c r="B706" s="318" t="s">
        <v>37</v>
      </c>
      <c r="C706" s="381" t="s">
        <v>291</v>
      </c>
      <c r="D706" s="381" t="s">
        <v>183</v>
      </c>
      <c r="E706" s="375" t="s">
        <v>11</v>
      </c>
      <c r="F706" s="375" t="s">
        <v>8</v>
      </c>
      <c r="G706" s="267">
        <f>G707</f>
        <v>72.177</v>
      </c>
      <c r="H706" s="267">
        <f t="shared" si="128"/>
        <v>72.177</v>
      </c>
      <c r="I706" s="268">
        <f t="shared" si="128"/>
        <v>72.177</v>
      </c>
    </row>
    <row r="707" spans="1:9" ht="25.5">
      <c r="A707" s="372">
        <v>696</v>
      </c>
      <c r="B707" s="318" t="s">
        <v>36</v>
      </c>
      <c r="C707" s="381" t="s">
        <v>291</v>
      </c>
      <c r="D707" s="381" t="s">
        <v>183</v>
      </c>
      <c r="E707" s="375" t="s">
        <v>11</v>
      </c>
      <c r="F707" s="375" t="s">
        <v>101</v>
      </c>
      <c r="G707" s="267">
        <f>G716+G734+G725</f>
        <v>72.177</v>
      </c>
      <c r="H707" s="267">
        <f>H716+H734+H725</f>
        <v>72.177</v>
      </c>
      <c r="I707" s="268">
        <f>I716+I734+I725</f>
        <v>72.177</v>
      </c>
    </row>
    <row r="708" spans="1:9" ht="89.25">
      <c r="A708" s="372">
        <v>697</v>
      </c>
      <c r="B708" s="380" t="s">
        <v>270</v>
      </c>
      <c r="C708" s="381" t="s">
        <v>292</v>
      </c>
      <c r="D708" s="381"/>
      <c r="E708" s="375"/>
      <c r="F708" s="375"/>
      <c r="G708" s="267">
        <f>G709+G713</f>
        <v>458.516</v>
      </c>
      <c r="H708" s="267">
        <f>H709+H713</f>
        <v>425.70500000000004</v>
      </c>
      <c r="I708" s="268">
        <f>I709+I713</f>
        <v>425.70500000000004</v>
      </c>
    </row>
    <row r="709" spans="1:9" ht="38.25">
      <c r="A709" s="372">
        <v>698</v>
      </c>
      <c r="B709" s="378" t="s">
        <v>180</v>
      </c>
      <c r="C709" s="381" t="s">
        <v>292</v>
      </c>
      <c r="D709" s="381" t="s">
        <v>170</v>
      </c>
      <c r="E709" s="375"/>
      <c r="F709" s="375"/>
      <c r="G709" s="267">
        <f>G710</f>
        <v>434.457</v>
      </c>
      <c r="H709" s="267">
        <f aca="true" t="shared" si="129" ref="H709:I711">H710</f>
        <v>401.646</v>
      </c>
      <c r="I709" s="268">
        <f t="shared" si="129"/>
        <v>401.646</v>
      </c>
    </row>
    <row r="710" spans="1:9" ht="12.75">
      <c r="A710" s="372">
        <v>699</v>
      </c>
      <c r="B710" s="318" t="s">
        <v>202</v>
      </c>
      <c r="C710" s="381" t="s">
        <v>292</v>
      </c>
      <c r="D710" s="381" t="s">
        <v>122</v>
      </c>
      <c r="E710" s="375"/>
      <c r="F710" s="375"/>
      <c r="G710" s="267">
        <f>G711</f>
        <v>434.457</v>
      </c>
      <c r="H710" s="267">
        <f t="shared" si="129"/>
        <v>401.646</v>
      </c>
      <c r="I710" s="268">
        <f t="shared" si="129"/>
        <v>401.646</v>
      </c>
    </row>
    <row r="711" spans="1:9" ht="12.75">
      <c r="A711" s="372">
        <v>700</v>
      </c>
      <c r="B711" s="318" t="s">
        <v>37</v>
      </c>
      <c r="C711" s="381" t="s">
        <v>292</v>
      </c>
      <c r="D711" s="381" t="s">
        <v>122</v>
      </c>
      <c r="E711" s="375" t="s">
        <v>11</v>
      </c>
      <c r="F711" s="375" t="s">
        <v>8</v>
      </c>
      <c r="G711" s="267">
        <f>G712</f>
        <v>434.457</v>
      </c>
      <c r="H711" s="267">
        <f t="shared" si="129"/>
        <v>401.646</v>
      </c>
      <c r="I711" s="268">
        <f t="shared" si="129"/>
        <v>401.646</v>
      </c>
    </row>
    <row r="712" spans="1:9" ht="25.5">
      <c r="A712" s="372">
        <v>701</v>
      </c>
      <c r="B712" s="318" t="s">
        <v>36</v>
      </c>
      <c r="C712" s="381" t="s">
        <v>292</v>
      </c>
      <c r="D712" s="381" t="s">
        <v>122</v>
      </c>
      <c r="E712" s="375" t="s">
        <v>11</v>
      </c>
      <c r="F712" s="375" t="s">
        <v>101</v>
      </c>
      <c r="G712" s="267">
        <f>401.646+32.811</f>
        <v>434.457</v>
      </c>
      <c r="H712" s="267">
        <v>401.646</v>
      </c>
      <c r="I712" s="268">
        <v>401.646</v>
      </c>
    </row>
    <row r="713" spans="1:9" ht="25.5">
      <c r="A713" s="372">
        <v>702</v>
      </c>
      <c r="B713" s="376" t="s">
        <v>510</v>
      </c>
      <c r="C713" s="381" t="s">
        <v>292</v>
      </c>
      <c r="D713" s="381" t="s">
        <v>182</v>
      </c>
      <c r="E713" s="375"/>
      <c r="F713" s="375"/>
      <c r="G713" s="267">
        <f>G714</f>
        <v>24.059</v>
      </c>
      <c r="H713" s="267">
        <f aca="true" t="shared" si="130" ref="H713:I715">H714</f>
        <v>24.059</v>
      </c>
      <c r="I713" s="268">
        <f t="shared" si="130"/>
        <v>24.059</v>
      </c>
    </row>
    <row r="714" spans="1:9" ht="25.5">
      <c r="A714" s="372">
        <v>703</v>
      </c>
      <c r="B714" s="376" t="s">
        <v>196</v>
      </c>
      <c r="C714" s="381" t="s">
        <v>292</v>
      </c>
      <c r="D714" s="381" t="s">
        <v>183</v>
      </c>
      <c r="E714" s="375"/>
      <c r="F714" s="375"/>
      <c r="G714" s="267">
        <f>G715</f>
        <v>24.059</v>
      </c>
      <c r="H714" s="267">
        <f t="shared" si="130"/>
        <v>24.059</v>
      </c>
      <c r="I714" s="268">
        <f t="shared" si="130"/>
        <v>24.059</v>
      </c>
    </row>
    <row r="715" spans="1:9" ht="12.75">
      <c r="A715" s="372">
        <v>704</v>
      </c>
      <c r="B715" s="318" t="s">
        <v>37</v>
      </c>
      <c r="C715" s="381" t="s">
        <v>292</v>
      </c>
      <c r="D715" s="381" t="s">
        <v>183</v>
      </c>
      <c r="E715" s="375" t="s">
        <v>11</v>
      </c>
      <c r="F715" s="375" t="s">
        <v>8</v>
      </c>
      <c r="G715" s="267">
        <f>G716</f>
        <v>24.059</v>
      </c>
      <c r="H715" s="267">
        <f t="shared" si="130"/>
        <v>24.059</v>
      </c>
      <c r="I715" s="268">
        <f t="shared" si="130"/>
        <v>24.059</v>
      </c>
    </row>
    <row r="716" spans="1:9" ht="25.5">
      <c r="A716" s="372">
        <v>705</v>
      </c>
      <c r="B716" s="318" t="s">
        <v>36</v>
      </c>
      <c r="C716" s="381" t="s">
        <v>292</v>
      </c>
      <c r="D716" s="381" t="s">
        <v>183</v>
      </c>
      <c r="E716" s="375" t="s">
        <v>11</v>
      </c>
      <c r="F716" s="375" t="s">
        <v>101</v>
      </c>
      <c r="G716" s="267">
        <v>24.059</v>
      </c>
      <c r="H716" s="267">
        <v>24.059</v>
      </c>
      <c r="I716" s="268">
        <v>24.059</v>
      </c>
    </row>
    <row r="717" spans="1:9" ht="89.25">
      <c r="A717" s="372">
        <v>706</v>
      </c>
      <c r="B717" s="380" t="s">
        <v>844</v>
      </c>
      <c r="C717" s="381" t="s">
        <v>293</v>
      </c>
      <c r="D717" s="381"/>
      <c r="E717" s="375"/>
      <c r="F717" s="375"/>
      <c r="G717" s="267">
        <f>G718+G722</f>
        <v>458.516</v>
      </c>
      <c r="H717" s="267">
        <f>H718+H722</f>
        <v>425.70500000000004</v>
      </c>
      <c r="I717" s="268">
        <f>I718+I722</f>
        <v>425.70500000000004</v>
      </c>
    </row>
    <row r="718" spans="1:9" ht="38.25">
      <c r="A718" s="372">
        <v>707</v>
      </c>
      <c r="B718" s="378" t="s">
        <v>180</v>
      </c>
      <c r="C718" s="381" t="s">
        <v>293</v>
      </c>
      <c r="D718" s="381" t="s">
        <v>170</v>
      </c>
      <c r="E718" s="375"/>
      <c r="F718" s="375"/>
      <c r="G718" s="267">
        <f>G719</f>
        <v>434.457</v>
      </c>
      <c r="H718" s="267">
        <f aca="true" t="shared" si="131" ref="H718:I720">H719</f>
        <v>401.646</v>
      </c>
      <c r="I718" s="268">
        <f t="shared" si="131"/>
        <v>401.646</v>
      </c>
    </row>
    <row r="719" spans="1:9" ht="12.75">
      <c r="A719" s="372">
        <v>708</v>
      </c>
      <c r="B719" s="318" t="s">
        <v>202</v>
      </c>
      <c r="C719" s="381" t="s">
        <v>293</v>
      </c>
      <c r="D719" s="381" t="s">
        <v>122</v>
      </c>
      <c r="E719" s="375"/>
      <c r="F719" s="375"/>
      <c r="G719" s="267">
        <f>G720</f>
        <v>434.457</v>
      </c>
      <c r="H719" s="267">
        <f t="shared" si="131"/>
        <v>401.646</v>
      </c>
      <c r="I719" s="268">
        <f t="shared" si="131"/>
        <v>401.646</v>
      </c>
    </row>
    <row r="720" spans="1:9" ht="12.75">
      <c r="A720" s="372">
        <v>709</v>
      </c>
      <c r="B720" s="318" t="s">
        <v>37</v>
      </c>
      <c r="C720" s="381" t="s">
        <v>293</v>
      </c>
      <c r="D720" s="381" t="s">
        <v>122</v>
      </c>
      <c r="E720" s="375" t="s">
        <v>11</v>
      </c>
      <c r="F720" s="375" t="s">
        <v>8</v>
      </c>
      <c r="G720" s="267">
        <f>G721</f>
        <v>434.457</v>
      </c>
      <c r="H720" s="267">
        <f t="shared" si="131"/>
        <v>401.646</v>
      </c>
      <c r="I720" s="268">
        <f t="shared" si="131"/>
        <v>401.646</v>
      </c>
    </row>
    <row r="721" spans="1:9" ht="25.5">
      <c r="A721" s="372">
        <v>710</v>
      </c>
      <c r="B721" s="318" t="s">
        <v>36</v>
      </c>
      <c r="C721" s="381" t="s">
        <v>293</v>
      </c>
      <c r="D721" s="381" t="s">
        <v>122</v>
      </c>
      <c r="E721" s="375" t="s">
        <v>11</v>
      </c>
      <c r="F721" s="375" t="s">
        <v>101</v>
      </c>
      <c r="G721" s="267">
        <f>401.646+32.811</f>
        <v>434.457</v>
      </c>
      <c r="H721" s="267">
        <v>401.646</v>
      </c>
      <c r="I721" s="268">
        <v>401.646</v>
      </c>
    </row>
    <row r="722" spans="1:9" ht="25.5">
      <c r="A722" s="372">
        <v>711</v>
      </c>
      <c r="B722" s="376" t="s">
        <v>510</v>
      </c>
      <c r="C722" s="381" t="s">
        <v>293</v>
      </c>
      <c r="D722" s="381" t="s">
        <v>182</v>
      </c>
      <c r="E722" s="375"/>
      <c r="F722" s="375"/>
      <c r="G722" s="267">
        <f>G723</f>
        <v>24.059</v>
      </c>
      <c r="H722" s="267">
        <f aca="true" t="shared" si="132" ref="H722:I724">H723</f>
        <v>24.059</v>
      </c>
      <c r="I722" s="268">
        <f t="shared" si="132"/>
        <v>24.059</v>
      </c>
    </row>
    <row r="723" spans="1:9" ht="25.5">
      <c r="A723" s="372">
        <v>712</v>
      </c>
      <c r="B723" s="376" t="s">
        <v>196</v>
      </c>
      <c r="C723" s="381" t="s">
        <v>293</v>
      </c>
      <c r="D723" s="381" t="s">
        <v>183</v>
      </c>
      <c r="E723" s="375"/>
      <c r="F723" s="375"/>
      <c r="G723" s="267">
        <f>G724</f>
        <v>24.059</v>
      </c>
      <c r="H723" s="267">
        <f t="shared" si="132"/>
        <v>24.059</v>
      </c>
      <c r="I723" s="268">
        <f t="shared" si="132"/>
        <v>24.059</v>
      </c>
    </row>
    <row r="724" spans="1:9" ht="12.75">
      <c r="A724" s="372">
        <v>713</v>
      </c>
      <c r="B724" s="318" t="s">
        <v>37</v>
      </c>
      <c r="C724" s="381" t="s">
        <v>293</v>
      </c>
      <c r="D724" s="381" t="s">
        <v>183</v>
      </c>
      <c r="E724" s="375" t="s">
        <v>11</v>
      </c>
      <c r="F724" s="375" t="s">
        <v>8</v>
      </c>
      <c r="G724" s="267">
        <f>G725</f>
        <v>24.059</v>
      </c>
      <c r="H724" s="267">
        <f t="shared" si="132"/>
        <v>24.059</v>
      </c>
      <c r="I724" s="268">
        <f t="shared" si="132"/>
        <v>24.059</v>
      </c>
    </row>
    <row r="725" spans="1:9" ht="25.5">
      <c r="A725" s="372">
        <v>714</v>
      </c>
      <c r="B725" s="318" t="s">
        <v>36</v>
      </c>
      <c r="C725" s="381" t="s">
        <v>293</v>
      </c>
      <c r="D725" s="381" t="s">
        <v>183</v>
      </c>
      <c r="E725" s="375" t="s">
        <v>11</v>
      </c>
      <c r="F725" s="375" t="s">
        <v>101</v>
      </c>
      <c r="G725" s="267">
        <v>24.059</v>
      </c>
      <c r="H725" s="267">
        <v>24.059</v>
      </c>
      <c r="I725" s="268">
        <v>24.059</v>
      </c>
    </row>
    <row r="726" spans="1:9" ht="89.25">
      <c r="A726" s="372">
        <v>715</v>
      </c>
      <c r="B726" s="380" t="s">
        <v>511</v>
      </c>
      <c r="C726" s="381" t="s">
        <v>512</v>
      </c>
      <c r="D726" s="381"/>
      <c r="E726" s="375"/>
      <c r="F726" s="379"/>
      <c r="G726" s="267">
        <f>G727+G731</f>
        <v>458.516</v>
      </c>
      <c r="H726" s="267">
        <f>H727+H731</f>
        <v>425.70500000000004</v>
      </c>
      <c r="I726" s="268">
        <f>I727+I731</f>
        <v>425.70500000000004</v>
      </c>
    </row>
    <row r="727" spans="1:9" ht="38.25">
      <c r="A727" s="372">
        <v>716</v>
      </c>
      <c r="B727" s="378" t="s">
        <v>180</v>
      </c>
      <c r="C727" s="381" t="s">
        <v>512</v>
      </c>
      <c r="D727" s="381" t="s">
        <v>170</v>
      </c>
      <c r="E727" s="375"/>
      <c r="F727" s="379"/>
      <c r="G727" s="267">
        <f>G728</f>
        <v>434.457</v>
      </c>
      <c r="H727" s="267">
        <f aca="true" t="shared" si="133" ref="H727:I729">H728</f>
        <v>401.646</v>
      </c>
      <c r="I727" s="268">
        <f t="shared" si="133"/>
        <v>401.646</v>
      </c>
    </row>
    <row r="728" spans="1:9" ht="12.75">
      <c r="A728" s="372">
        <v>717</v>
      </c>
      <c r="B728" s="318" t="s">
        <v>202</v>
      </c>
      <c r="C728" s="381" t="s">
        <v>512</v>
      </c>
      <c r="D728" s="381" t="s">
        <v>122</v>
      </c>
      <c r="E728" s="375"/>
      <c r="F728" s="379"/>
      <c r="G728" s="267">
        <f>G729</f>
        <v>434.457</v>
      </c>
      <c r="H728" s="267">
        <f t="shared" si="133"/>
        <v>401.646</v>
      </c>
      <c r="I728" s="268">
        <f t="shared" si="133"/>
        <v>401.646</v>
      </c>
    </row>
    <row r="729" spans="1:9" ht="12.75">
      <c r="A729" s="372">
        <v>718</v>
      </c>
      <c r="B729" s="318" t="s">
        <v>37</v>
      </c>
      <c r="C729" s="381" t="s">
        <v>512</v>
      </c>
      <c r="D729" s="381" t="s">
        <v>122</v>
      </c>
      <c r="E729" s="375" t="s">
        <v>11</v>
      </c>
      <c r="F729" s="375" t="s">
        <v>8</v>
      </c>
      <c r="G729" s="267">
        <f>G730</f>
        <v>434.457</v>
      </c>
      <c r="H729" s="267">
        <f t="shared" si="133"/>
        <v>401.646</v>
      </c>
      <c r="I729" s="268">
        <f t="shared" si="133"/>
        <v>401.646</v>
      </c>
    </row>
    <row r="730" spans="1:9" ht="25.5">
      <c r="A730" s="372">
        <v>719</v>
      </c>
      <c r="B730" s="318" t="s">
        <v>36</v>
      </c>
      <c r="C730" s="381" t="s">
        <v>512</v>
      </c>
      <c r="D730" s="381" t="s">
        <v>122</v>
      </c>
      <c r="E730" s="375" t="s">
        <v>11</v>
      </c>
      <c r="F730" s="375" t="s">
        <v>101</v>
      </c>
      <c r="G730" s="267">
        <f>401.646+32.811</f>
        <v>434.457</v>
      </c>
      <c r="H730" s="267">
        <v>401.646</v>
      </c>
      <c r="I730" s="268">
        <v>401.646</v>
      </c>
    </row>
    <row r="731" spans="1:9" ht="25.5">
      <c r="A731" s="372">
        <v>720</v>
      </c>
      <c r="B731" s="376" t="s">
        <v>510</v>
      </c>
      <c r="C731" s="381" t="s">
        <v>512</v>
      </c>
      <c r="D731" s="381" t="s">
        <v>182</v>
      </c>
      <c r="E731" s="375"/>
      <c r="F731" s="375"/>
      <c r="G731" s="267">
        <f>G732</f>
        <v>24.059</v>
      </c>
      <c r="H731" s="267">
        <f aca="true" t="shared" si="134" ref="H731:I733">H732</f>
        <v>24.059</v>
      </c>
      <c r="I731" s="268">
        <f t="shared" si="134"/>
        <v>24.059</v>
      </c>
    </row>
    <row r="732" spans="1:9" ht="25.5">
      <c r="A732" s="372">
        <v>721</v>
      </c>
      <c r="B732" s="376" t="s">
        <v>196</v>
      </c>
      <c r="C732" s="381" t="s">
        <v>512</v>
      </c>
      <c r="D732" s="381" t="s">
        <v>183</v>
      </c>
      <c r="E732" s="375"/>
      <c r="F732" s="375"/>
      <c r="G732" s="267">
        <f>G733</f>
        <v>24.059</v>
      </c>
      <c r="H732" s="267">
        <f t="shared" si="134"/>
        <v>24.059</v>
      </c>
      <c r="I732" s="268">
        <f t="shared" si="134"/>
        <v>24.059</v>
      </c>
    </row>
    <row r="733" spans="1:9" ht="12.75">
      <c r="A733" s="372">
        <v>722</v>
      </c>
      <c r="B733" s="318" t="s">
        <v>37</v>
      </c>
      <c r="C733" s="381" t="s">
        <v>512</v>
      </c>
      <c r="D733" s="381" t="s">
        <v>183</v>
      </c>
      <c r="E733" s="375" t="s">
        <v>11</v>
      </c>
      <c r="F733" s="375" t="s">
        <v>8</v>
      </c>
      <c r="G733" s="267">
        <f>G734</f>
        <v>24.059</v>
      </c>
      <c r="H733" s="267">
        <f t="shared" si="134"/>
        <v>24.059</v>
      </c>
      <c r="I733" s="268">
        <f t="shared" si="134"/>
        <v>24.059</v>
      </c>
    </row>
    <row r="734" spans="1:9" ht="25.5">
      <c r="A734" s="372">
        <v>723</v>
      </c>
      <c r="B734" s="318" t="s">
        <v>36</v>
      </c>
      <c r="C734" s="381" t="s">
        <v>512</v>
      </c>
      <c r="D734" s="381" t="s">
        <v>183</v>
      </c>
      <c r="E734" s="375" t="s">
        <v>11</v>
      </c>
      <c r="F734" s="375" t="s">
        <v>101</v>
      </c>
      <c r="G734" s="267">
        <v>24.059</v>
      </c>
      <c r="H734" s="267">
        <v>24.059</v>
      </c>
      <c r="I734" s="268">
        <v>24.059</v>
      </c>
    </row>
    <row r="735" spans="1:9" ht="25.5">
      <c r="A735" s="372">
        <v>724</v>
      </c>
      <c r="B735" s="314" t="s">
        <v>807</v>
      </c>
      <c r="C735" s="316" t="s">
        <v>810</v>
      </c>
      <c r="D735" s="316"/>
      <c r="E735" s="316"/>
      <c r="F735" s="276"/>
      <c r="G735" s="267">
        <f aca="true" t="shared" si="135" ref="G735:I740">G736</f>
        <v>72</v>
      </c>
      <c r="H735" s="267">
        <f t="shared" si="135"/>
        <v>72</v>
      </c>
      <c r="I735" s="268">
        <f t="shared" si="135"/>
        <v>72</v>
      </c>
    </row>
    <row r="736" spans="1:9" ht="25.5">
      <c r="A736" s="372">
        <v>725</v>
      </c>
      <c r="B736" s="314" t="s">
        <v>816</v>
      </c>
      <c r="C736" s="316" t="s">
        <v>811</v>
      </c>
      <c r="D736" s="316"/>
      <c r="E736" s="316"/>
      <c r="F736" s="276"/>
      <c r="G736" s="267">
        <f t="shared" si="135"/>
        <v>72</v>
      </c>
      <c r="H736" s="267">
        <f t="shared" si="135"/>
        <v>72</v>
      </c>
      <c r="I736" s="268">
        <f t="shared" si="135"/>
        <v>72</v>
      </c>
    </row>
    <row r="737" spans="1:9" ht="63.75">
      <c r="A737" s="372">
        <v>726</v>
      </c>
      <c r="B737" s="341" t="s">
        <v>817</v>
      </c>
      <c r="C737" s="316" t="s">
        <v>812</v>
      </c>
      <c r="D737" s="316"/>
      <c r="E737" s="316"/>
      <c r="F737" s="276"/>
      <c r="G737" s="267">
        <f t="shared" si="135"/>
        <v>72</v>
      </c>
      <c r="H737" s="267">
        <f t="shared" si="135"/>
        <v>72</v>
      </c>
      <c r="I737" s="268">
        <f t="shared" si="135"/>
        <v>72</v>
      </c>
    </row>
    <row r="738" spans="1:9" ht="25.5">
      <c r="A738" s="372">
        <v>727</v>
      </c>
      <c r="B738" s="314" t="s">
        <v>224</v>
      </c>
      <c r="C738" s="316" t="s">
        <v>812</v>
      </c>
      <c r="D738" s="316" t="s">
        <v>209</v>
      </c>
      <c r="E738" s="316"/>
      <c r="F738" s="276"/>
      <c r="G738" s="267">
        <f>G739</f>
        <v>72</v>
      </c>
      <c r="H738" s="267">
        <f t="shared" si="135"/>
        <v>72</v>
      </c>
      <c r="I738" s="268">
        <f t="shared" si="135"/>
        <v>72</v>
      </c>
    </row>
    <row r="739" spans="1:9" ht="12.75">
      <c r="A739" s="372">
        <v>728</v>
      </c>
      <c r="B739" s="314" t="s">
        <v>219</v>
      </c>
      <c r="C739" s="316" t="s">
        <v>812</v>
      </c>
      <c r="D739" s="316" t="s">
        <v>210</v>
      </c>
      <c r="E739" s="316"/>
      <c r="F739" s="276"/>
      <c r="G739" s="267">
        <f t="shared" si="135"/>
        <v>72</v>
      </c>
      <c r="H739" s="267">
        <f t="shared" si="135"/>
        <v>72</v>
      </c>
      <c r="I739" s="268">
        <f t="shared" si="135"/>
        <v>72</v>
      </c>
    </row>
    <row r="740" spans="1:9" ht="12.75">
      <c r="A740" s="372">
        <v>729</v>
      </c>
      <c r="B740" s="318" t="s">
        <v>211</v>
      </c>
      <c r="C740" s="316" t="s">
        <v>812</v>
      </c>
      <c r="D740" s="316" t="s">
        <v>210</v>
      </c>
      <c r="E740" s="375" t="s">
        <v>106</v>
      </c>
      <c r="F740" s="375" t="s">
        <v>8</v>
      </c>
      <c r="G740" s="267">
        <f t="shared" si="135"/>
        <v>72</v>
      </c>
      <c r="H740" s="267">
        <f t="shared" si="135"/>
        <v>72</v>
      </c>
      <c r="I740" s="268">
        <f t="shared" si="135"/>
        <v>72</v>
      </c>
    </row>
    <row r="741" spans="1:9" ht="12.75">
      <c r="A741" s="372">
        <v>730</v>
      </c>
      <c r="B741" s="318" t="s">
        <v>15</v>
      </c>
      <c r="C741" s="316" t="s">
        <v>812</v>
      </c>
      <c r="D741" s="316" t="s">
        <v>210</v>
      </c>
      <c r="E741" s="375" t="s">
        <v>106</v>
      </c>
      <c r="F741" s="375" t="s">
        <v>11</v>
      </c>
      <c r="G741" s="267">
        <v>72</v>
      </c>
      <c r="H741" s="267">
        <v>72</v>
      </c>
      <c r="I741" s="268">
        <v>72</v>
      </c>
    </row>
    <row r="742" spans="1:9" ht="25.5">
      <c r="A742" s="372">
        <v>731</v>
      </c>
      <c r="B742" s="318" t="s">
        <v>498</v>
      </c>
      <c r="C742" s="375" t="s">
        <v>366</v>
      </c>
      <c r="D742" s="375"/>
      <c r="E742" s="394"/>
      <c r="F742" s="394"/>
      <c r="G742" s="270">
        <f>G743+G748</f>
        <v>1289.4</v>
      </c>
      <c r="H742" s="270">
        <f>H743+H748</f>
        <v>1289.4</v>
      </c>
      <c r="I742" s="271">
        <f>I743+I748</f>
        <v>1289.4</v>
      </c>
    </row>
    <row r="743" spans="1:9" ht="38.25">
      <c r="A743" s="372">
        <v>732</v>
      </c>
      <c r="B743" s="384" t="s">
        <v>708</v>
      </c>
      <c r="C743" s="375" t="s">
        <v>499</v>
      </c>
      <c r="D743" s="375"/>
      <c r="E743" s="394"/>
      <c r="F743" s="394"/>
      <c r="G743" s="270">
        <f>G744</f>
        <v>1259.4</v>
      </c>
      <c r="H743" s="267">
        <f aca="true" t="shared" si="136" ref="H743:I746">H744</f>
        <v>1259.4</v>
      </c>
      <c r="I743" s="268">
        <f t="shared" si="136"/>
        <v>1259.4</v>
      </c>
    </row>
    <row r="744" spans="1:9" ht="12.75">
      <c r="A744" s="372">
        <v>733</v>
      </c>
      <c r="B744" s="318" t="s">
        <v>184</v>
      </c>
      <c r="C744" s="375" t="s">
        <v>499</v>
      </c>
      <c r="D744" s="375" t="s">
        <v>185</v>
      </c>
      <c r="E744" s="394"/>
      <c r="F744" s="394"/>
      <c r="G744" s="270">
        <f>G745</f>
        <v>1259.4</v>
      </c>
      <c r="H744" s="267">
        <f t="shared" si="136"/>
        <v>1259.4</v>
      </c>
      <c r="I744" s="268">
        <f t="shared" si="136"/>
        <v>1259.4</v>
      </c>
    </row>
    <row r="745" spans="1:9" ht="38.25">
      <c r="A745" s="372">
        <v>734</v>
      </c>
      <c r="B745" s="318" t="s">
        <v>516</v>
      </c>
      <c r="C745" s="375" t="s">
        <v>499</v>
      </c>
      <c r="D745" s="375" t="s">
        <v>197</v>
      </c>
      <c r="E745" s="394"/>
      <c r="F745" s="394"/>
      <c r="G745" s="270">
        <f>G746</f>
        <v>1259.4</v>
      </c>
      <c r="H745" s="267">
        <f t="shared" si="136"/>
        <v>1259.4</v>
      </c>
      <c r="I745" s="268">
        <f t="shared" si="136"/>
        <v>1259.4</v>
      </c>
    </row>
    <row r="746" spans="1:9" ht="12.75">
      <c r="A746" s="372">
        <v>735</v>
      </c>
      <c r="B746" s="318" t="s">
        <v>64</v>
      </c>
      <c r="C746" s="375" t="s">
        <v>499</v>
      </c>
      <c r="D746" s="375" t="s">
        <v>197</v>
      </c>
      <c r="E746" s="375" t="s">
        <v>110</v>
      </c>
      <c r="F746" s="375" t="s">
        <v>8</v>
      </c>
      <c r="G746" s="267">
        <f>G747</f>
        <v>1259.4</v>
      </c>
      <c r="H746" s="267">
        <f t="shared" si="136"/>
        <v>1259.4</v>
      </c>
      <c r="I746" s="268">
        <f t="shared" si="136"/>
        <v>1259.4</v>
      </c>
    </row>
    <row r="747" spans="1:9" ht="12.75">
      <c r="A747" s="372">
        <v>736</v>
      </c>
      <c r="B747" s="380" t="s">
        <v>259</v>
      </c>
      <c r="C747" s="375" t="s">
        <v>499</v>
      </c>
      <c r="D747" s="375" t="s">
        <v>197</v>
      </c>
      <c r="E747" s="375" t="s">
        <v>110</v>
      </c>
      <c r="F747" s="375" t="s">
        <v>124</v>
      </c>
      <c r="G747" s="222">
        <f>1396.5-137.1</f>
        <v>1259.4</v>
      </c>
      <c r="H747" s="267">
        <f>1396.5-137.1</f>
        <v>1259.4</v>
      </c>
      <c r="I747" s="268">
        <f>1396.5-137.1</f>
        <v>1259.4</v>
      </c>
    </row>
    <row r="748" spans="1:9" ht="63.75">
      <c r="A748" s="372">
        <v>737</v>
      </c>
      <c r="B748" s="314" t="s">
        <v>791</v>
      </c>
      <c r="C748" s="316" t="s">
        <v>792</v>
      </c>
      <c r="D748" s="375"/>
      <c r="E748" s="394"/>
      <c r="F748" s="394"/>
      <c r="G748" s="270">
        <f aca="true" t="shared" si="137" ref="G748:I751">G749</f>
        <v>30</v>
      </c>
      <c r="H748" s="267">
        <f t="shared" si="137"/>
        <v>30</v>
      </c>
      <c r="I748" s="268">
        <f t="shared" si="137"/>
        <v>30</v>
      </c>
    </row>
    <row r="749" spans="1:9" ht="12.75">
      <c r="A749" s="372">
        <v>738</v>
      </c>
      <c r="B749" s="314" t="s">
        <v>184</v>
      </c>
      <c r="C749" s="316" t="s">
        <v>792</v>
      </c>
      <c r="D749" s="375" t="s">
        <v>185</v>
      </c>
      <c r="E749" s="394"/>
      <c r="F749" s="394"/>
      <c r="G749" s="270">
        <f t="shared" si="137"/>
        <v>30</v>
      </c>
      <c r="H749" s="267">
        <f t="shared" si="137"/>
        <v>30</v>
      </c>
      <c r="I749" s="268">
        <f t="shared" si="137"/>
        <v>30</v>
      </c>
    </row>
    <row r="750" spans="1:9" ht="38.25">
      <c r="A750" s="372">
        <v>739</v>
      </c>
      <c r="B750" s="314" t="s">
        <v>516</v>
      </c>
      <c r="C750" s="316" t="s">
        <v>792</v>
      </c>
      <c r="D750" s="375" t="s">
        <v>197</v>
      </c>
      <c r="E750" s="394"/>
      <c r="F750" s="394"/>
      <c r="G750" s="270">
        <f t="shared" si="137"/>
        <v>30</v>
      </c>
      <c r="H750" s="267">
        <f t="shared" si="137"/>
        <v>30</v>
      </c>
      <c r="I750" s="268">
        <f t="shared" si="137"/>
        <v>30</v>
      </c>
    </row>
    <row r="751" spans="1:9" ht="12.75">
      <c r="A751" s="372">
        <v>740</v>
      </c>
      <c r="B751" s="318" t="s">
        <v>64</v>
      </c>
      <c r="C751" s="316" t="s">
        <v>792</v>
      </c>
      <c r="D751" s="375" t="s">
        <v>197</v>
      </c>
      <c r="E751" s="375" t="s">
        <v>110</v>
      </c>
      <c r="F751" s="375" t="s">
        <v>8</v>
      </c>
      <c r="G751" s="270">
        <f t="shared" si="137"/>
        <v>30</v>
      </c>
      <c r="H751" s="267">
        <f t="shared" si="137"/>
        <v>30</v>
      </c>
      <c r="I751" s="268">
        <f t="shared" si="137"/>
        <v>30</v>
      </c>
    </row>
    <row r="752" spans="1:9" ht="12.75">
      <c r="A752" s="372">
        <v>741</v>
      </c>
      <c r="B752" s="380" t="s">
        <v>259</v>
      </c>
      <c r="C752" s="316" t="s">
        <v>792</v>
      </c>
      <c r="D752" s="375" t="s">
        <v>197</v>
      </c>
      <c r="E752" s="375" t="s">
        <v>110</v>
      </c>
      <c r="F752" s="375" t="s">
        <v>124</v>
      </c>
      <c r="G752" s="270">
        <v>30</v>
      </c>
      <c r="H752" s="267">
        <v>30</v>
      </c>
      <c r="I752" s="268">
        <v>30</v>
      </c>
    </row>
    <row r="753" spans="1:9" ht="25.5">
      <c r="A753" s="372">
        <v>742</v>
      </c>
      <c r="B753" s="318" t="s">
        <v>443</v>
      </c>
      <c r="C753" s="381" t="s">
        <v>445</v>
      </c>
      <c r="D753" s="381"/>
      <c r="E753" s="381"/>
      <c r="F753" s="375"/>
      <c r="G753" s="272">
        <f>G754+G763</f>
        <v>7548.968</v>
      </c>
      <c r="H753" s="272">
        <f>H754+H763</f>
        <v>6747.6140000000005</v>
      </c>
      <c r="I753" s="273">
        <f>I754+I763</f>
        <v>6747.6140000000005</v>
      </c>
    </row>
    <row r="754" spans="1:9" ht="38.25">
      <c r="A754" s="372">
        <v>743</v>
      </c>
      <c r="B754" s="391" t="s">
        <v>709</v>
      </c>
      <c r="C754" s="381" t="s">
        <v>446</v>
      </c>
      <c r="D754" s="381"/>
      <c r="E754" s="381"/>
      <c r="F754" s="375"/>
      <c r="G754" s="272">
        <f>G755+G759</f>
        <v>7543.983</v>
      </c>
      <c r="H754" s="272">
        <f>H755+H759</f>
        <v>6742.0740000000005</v>
      </c>
      <c r="I754" s="273">
        <f>I755+I759</f>
        <v>6747.6140000000005</v>
      </c>
    </row>
    <row r="755" spans="1:9" ht="38.25">
      <c r="A755" s="372">
        <v>744</v>
      </c>
      <c r="B755" s="378" t="s">
        <v>180</v>
      </c>
      <c r="C755" s="381" t="s">
        <v>446</v>
      </c>
      <c r="D755" s="381" t="s">
        <v>170</v>
      </c>
      <c r="E755" s="381"/>
      <c r="F755" s="375"/>
      <c r="G755" s="272">
        <f>G756</f>
        <v>7412.981</v>
      </c>
      <c r="H755" s="272">
        <f aca="true" t="shared" si="138" ref="H755:I757">H756</f>
        <v>6611.627</v>
      </c>
      <c r="I755" s="273">
        <f t="shared" si="138"/>
        <v>6611.627</v>
      </c>
    </row>
    <row r="756" spans="1:9" ht="12.75">
      <c r="A756" s="372">
        <v>745</v>
      </c>
      <c r="B756" s="390" t="s">
        <v>195</v>
      </c>
      <c r="C756" s="381" t="s">
        <v>446</v>
      </c>
      <c r="D756" s="381" t="s">
        <v>140</v>
      </c>
      <c r="E756" s="381"/>
      <c r="F756" s="375"/>
      <c r="G756" s="272">
        <f>G757</f>
        <v>7412.981</v>
      </c>
      <c r="H756" s="272">
        <f t="shared" si="138"/>
        <v>6611.627</v>
      </c>
      <c r="I756" s="273">
        <f t="shared" si="138"/>
        <v>6611.627</v>
      </c>
    </row>
    <row r="757" spans="1:9" ht="12.75">
      <c r="A757" s="372">
        <v>746</v>
      </c>
      <c r="B757" s="391" t="s">
        <v>62</v>
      </c>
      <c r="C757" s="381" t="s">
        <v>446</v>
      </c>
      <c r="D757" s="381" t="s">
        <v>140</v>
      </c>
      <c r="E757" s="381" t="s">
        <v>103</v>
      </c>
      <c r="F757" s="375" t="s">
        <v>8</v>
      </c>
      <c r="G757" s="272">
        <f>G758</f>
        <v>7412.981</v>
      </c>
      <c r="H757" s="272">
        <f t="shared" si="138"/>
        <v>6611.627</v>
      </c>
      <c r="I757" s="273">
        <f t="shared" si="138"/>
        <v>6611.627</v>
      </c>
    </row>
    <row r="758" spans="1:9" ht="25.5">
      <c r="A758" s="372">
        <v>747</v>
      </c>
      <c r="B758" s="326" t="s">
        <v>651</v>
      </c>
      <c r="C758" s="381" t="s">
        <v>446</v>
      </c>
      <c r="D758" s="381" t="s">
        <v>140</v>
      </c>
      <c r="E758" s="381" t="s">
        <v>103</v>
      </c>
      <c r="F758" s="375" t="s">
        <v>123</v>
      </c>
      <c r="G758" s="272">
        <v>7412.981</v>
      </c>
      <c r="H758" s="272">
        <v>6611.627</v>
      </c>
      <c r="I758" s="273">
        <v>6611.627</v>
      </c>
    </row>
    <row r="759" spans="1:9" ht="25.5">
      <c r="A759" s="372">
        <v>748</v>
      </c>
      <c r="B759" s="376" t="s">
        <v>510</v>
      </c>
      <c r="C759" s="381" t="s">
        <v>446</v>
      </c>
      <c r="D759" s="381" t="s">
        <v>182</v>
      </c>
      <c r="E759" s="381"/>
      <c r="F759" s="375"/>
      <c r="G759" s="272">
        <f aca="true" t="shared" si="139" ref="G759:I761">G760</f>
        <v>131.002</v>
      </c>
      <c r="H759" s="272">
        <f t="shared" si="139"/>
        <v>130.447</v>
      </c>
      <c r="I759" s="273">
        <f t="shared" si="139"/>
        <v>135.987</v>
      </c>
    </row>
    <row r="760" spans="1:9" ht="25.5">
      <c r="A760" s="372">
        <v>749</v>
      </c>
      <c r="B760" s="376" t="s">
        <v>196</v>
      </c>
      <c r="C760" s="381" t="s">
        <v>446</v>
      </c>
      <c r="D760" s="381" t="s">
        <v>183</v>
      </c>
      <c r="E760" s="381"/>
      <c r="F760" s="375"/>
      <c r="G760" s="272">
        <f t="shared" si="139"/>
        <v>131.002</v>
      </c>
      <c r="H760" s="272">
        <f t="shared" si="139"/>
        <v>130.447</v>
      </c>
      <c r="I760" s="273">
        <f t="shared" si="139"/>
        <v>135.987</v>
      </c>
    </row>
    <row r="761" spans="1:9" ht="12.75">
      <c r="A761" s="372">
        <v>750</v>
      </c>
      <c r="B761" s="391" t="s">
        <v>62</v>
      </c>
      <c r="C761" s="381" t="s">
        <v>446</v>
      </c>
      <c r="D761" s="381" t="s">
        <v>183</v>
      </c>
      <c r="E761" s="381" t="s">
        <v>103</v>
      </c>
      <c r="F761" s="375" t="s">
        <v>8</v>
      </c>
      <c r="G761" s="272">
        <f t="shared" si="139"/>
        <v>131.002</v>
      </c>
      <c r="H761" s="272">
        <f t="shared" si="139"/>
        <v>130.447</v>
      </c>
      <c r="I761" s="273">
        <f t="shared" si="139"/>
        <v>135.987</v>
      </c>
    </row>
    <row r="762" spans="1:9" ht="25.5">
      <c r="A762" s="372">
        <v>751</v>
      </c>
      <c r="B762" s="326" t="s">
        <v>651</v>
      </c>
      <c r="C762" s="381" t="s">
        <v>446</v>
      </c>
      <c r="D762" s="381" t="s">
        <v>183</v>
      </c>
      <c r="E762" s="381" t="s">
        <v>103</v>
      </c>
      <c r="F762" s="375" t="s">
        <v>123</v>
      </c>
      <c r="G762" s="272">
        <v>131.002</v>
      </c>
      <c r="H762" s="272">
        <v>130.447</v>
      </c>
      <c r="I762" s="273">
        <v>135.987</v>
      </c>
    </row>
    <row r="763" spans="1:9" ht="38.25">
      <c r="A763" s="372">
        <v>752</v>
      </c>
      <c r="B763" s="391" t="s">
        <v>832</v>
      </c>
      <c r="C763" s="381" t="s">
        <v>831</v>
      </c>
      <c r="D763" s="381"/>
      <c r="E763" s="381"/>
      <c r="F763" s="375"/>
      <c r="G763" s="272">
        <f aca="true" t="shared" si="140" ref="G763:I766">G764</f>
        <v>4.985</v>
      </c>
      <c r="H763" s="272">
        <f t="shared" si="140"/>
        <v>5.54</v>
      </c>
      <c r="I763" s="273">
        <f t="shared" si="140"/>
        <v>0</v>
      </c>
    </row>
    <row r="764" spans="1:9" ht="25.5">
      <c r="A764" s="372">
        <v>753</v>
      </c>
      <c r="B764" s="376" t="s">
        <v>510</v>
      </c>
      <c r="C764" s="381" t="s">
        <v>831</v>
      </c>
      <c r="D764" s="381" t="s">
        <v>182</v>
      </c>
      <c r="E764" s="381"/>
      <c r="F764" s="375"/>
      <c r="G764" s="272">
        <f t="shared" si="140"/>
        <v>4.985</v>
      </c>
      <c r="H764" s="272">
        <f t="shared" si="140"/>
        <v>5.54</v>
      </c>
      <c r="I764" s="273">
        <f t="shared" si="140"/>
        <v>0</v>
      </c>
    </row>
    <row r="765" spans="1:9" ht="25.5">
      <c r="A765" s="372">
        <v>754</v>
      </c>
      <c r="B765" s="376" t="s">
        <v>196</v>
      </c>
      <c r="C765" s="381" t="s">
        <v>831</v>
      </c>
      <c r="D765" s="381" t="s">
        <v>183</v>
      </c>
      <c r="E765" s="381"/>
      <c r="F765" s="375"/>
      <c r="G765" s="272">
        <f t="shared" si="140"/>
        <v>4.985</v>
      </c>
      <c r="H765" s="272">
        <f t="shared" si="140"/>
        <v>5.54</v>
      </c>
      <c r="I765" s="273">
        <f t="shared" si="140"/>
        <v>0</v>
      </c>
    </row>
    <row r="766" spans="1:9" ht="12.75">
      <c r="A766" s="372">
        <v>755</v>
      </c>
      <c r="B766" s="391" t="s">
        <v>62</v>
      </c>
      <c r="C766" s="381" t="s">
        <v>831</v>
      </c>
      <c r="D766" s="381" t="s">
        <v>183</v>
      </c>
      <c r="E766" s="381" t="s">
        <v>103</v>
      </c>
      <c r="F766" s="375" t="s">
        <v>8</v>
      </c>
      <c r="G766" s="272">
        <f t="shared" si="140"/>
        <v>4.985</v>
      </c>
      <c r="H766" s="272">
        <f t="shared" si="140"/>
        <v>5.54</v>
      </c>
      <c r="I766" s="273">
        <f t="shared" si="140"/>
        <v>0</v>
      </c>
    </row>
    <row r="767" spans="1:9" ht="25.5">
      <c r="A767" s="372">
        <v>756</v>
      </c>
      <c r="B767" s="326" t="s">
        <v>651</v>
      </c>
      <c r="C767" s="381" t="s">
        <v>831</v>
      </c>
      <c r="D767" s="381" t="s">
        <v>183</v>
      </c>
      <c r="E767" s="381" t="s">
        <v>103</v>
      </c>
      <c r="F767" s="375" t="s">
        <v>123</v>
      </c>
      <c r="G767" s="272">
        <v>4.985</v>
      </c>
      <c r="H767" s="272">
        <v>5.54</v>
      </c>
      <c r="I767" s="273">
        <v>0</v>
      </c>
    </row>
    <row r="768" spans="1:9" ht="12.75">
      <c r="A768" s="372">
        <v>757</v>
      </c>
      <c r="B768" s="318" t="s">
        <v>257</v>
      </c>
      <c r="C768" s="375" t="s">
        <v>314</v>
      </c>
      <c r="D768" s="375"/>
      <c r="E768" s="394"/>
      <c r="F768" s="394"/>
      <c r="G768" s="270">
        <f>G769</f>
        <v>833.164</v>
      </c>
      <c r="H768" s="270">
        <f>H769</f>
        <v>833.164</v>
      </c>
      <c r="I768" s="271">
        <f>I769</f>
        <v>833.164</v>
      </c>
    </row>
    <row r="769" spans="1:9" ht="38.25">
      <c r="A769" s="372">
        <v>758</v>
      </c>
      <c r="B769" s="318" t="s">
        <v>258</v>
      </c>
      <c r="C769" s="375" t="s">
        <v>315</v>
      </c>
      <c r="D769" s="375"/>
      <c r="E769" s="394"/>
      <c r="F769" s="394"/>
      <c r="G769" s="270">
        <f>G778+G770+G774</f>
        <v>833.164</v>
      </c>
      <c r="H769" s="270">
        <f>H778+H770+H774</f>
        <v>833.164</v>
      </c>
      <c r="I769" s="271">
        <f>I778+I770+I774</f>
        <v>833.164</v>
      </c>
    </row>
    <row r="770" spans="1:9" ht="25.5">
      <c r="A770" s="372">
        <v>759</v>
      </c>
      <c r="B770" s="376" t="s">
        <v>510</v>
      </c>
      <c r="C770" s="375" t="s">
        <v>315</v>
      </c>
      <c r="D770" s="375" t="s">
        <v>182</v>
      </c>
      <c r="E770" s="394"/>
      <c r="F770" s="394"/>
      <c r="G770" s="270">
        <f aca="true" t="shared" si="141" ref="G770:I772">G771</f>
        <v>44</v>
      </c>
      <c r="H770" s="270">
        <f t="shared" si="141"/>
        <v>44</v>
      </c>
      <c r="I770" s="271">
        <f t="shared" si="141"/>
        <v>44</v>
      </c>
    </row>
    <row r="771" spans="1:9" ht="25.5">
      <c r="A771" s="372">
        <v>760</v>
      </c>
      <c r="B771" s="376" t="s">
        <v>196</v>
      </c>
      <c r="C771" s="375" t="s">
        <v>315</v>
      </c>
      <c r="D771" s="375" t="s">
        <v>183</v>
      </c>
      <c r="E771" s="394"/>
      <c r="F771" s="394"/>
      <c r="G771" s="270">
        <f t="shared" si="141"/>
        <v>44</v>
      </c>
      <c r="H771" s="270">
        <f t="shared" si="141"/>
        <v>44</v>
      </c>
      <c r="I771" s="271">
        <f t="shared" si="141"/>
        <v>44</v>
      </c>
    </row>
    <row r="772" spans="1:9" ht="12.75">
      <c r="A772" s="372">
        <v>761</v>
      </c>
      <c r="B772" s="318" t="s">
        <v>37</v>
      </c>
      <c r="C772" s="375" t="s">
        <v>315</v>
      </c>
      <c r="D772" s="375" t="s">
        <v>183</v>
      </c>
      <c r="E772" s="375" t="s">
        <v>11</v>
      </c>
      <c r="F772" s="375" t="s">
        <v>8</v>
      </c>
      <c r="G772" s="270">
        <f t="shared" si="141"/>
        <v>44</v>
      </c>
      <c r="H772" s="270">
        <f t="shared" si="141"/>
        <v>44</v>
      </c>
      <c r="I772" s="271">
        <f t="shared" si="141"/>
        <v>44</v>
      </c>
    </row>
    <row r="773" spans="1:9" ht="12.75">
      <c r="A773" s="372">
        <v>762</v>
      </c>
      <c r="B773" s="318" t="s">
        <v>26</v>
      </c>
      <c r="C773" s="375" t="s">
        <v>315</v>
      </c>
      <c r="D773" s="375" t="s">
        <v>183</v>
      </c>
      <c r="E773" s="375" t="s">
        <v>11</v>
      </c>
      <c r="F773" s="375" t="s">
        <v>65</v>
      </c>
      <c r="G773" s="270">
        <v>44</v>
      </c>
      <c r="H773" s="270">
        <v>44</v>
      </c>
      <c r="I773" s="271">
        <v>44</v>
      </c>
    </row>
    <row r="774" spans="1:9" ht="25.5">
      <c r="A774" s="372">
        <v>763</v>
      </c>
      <c r="B774" s="318" t="s">
        <v>224</v>
      </c>
      <c r="C774" s="375" t="s">
        <v>315</v>
      </c>
      <c r="D774" s="375" t="s">
        <v>209</v>
      </c>
      <c r="E774" s="375"/>
      <c r="F774" s="375"/>
      <c r="G774" s="270">
        <f aca="true" t="shared" si="142" ref="G774:I776">G775</f>
        <v>189.403</v>
      </c>
      <c r="H774" s="270">
        <f t="shared" si="142"/>
        <v>189.403</v>
      </c>
      <c r="I774" s="271">
        <f t="shared" si="142"/>
        <v>189.403</v>
      </c>
    </row>
    <row r="775" spans="1:9" ht="38.25">
      <c r="A775" s="372">
        <v>764</v>
      </c>
      <c r="B775" s="318" t="s">
        <v>772</v>
      </c>
      <c r="C775" s="375" t="s">
        <v>315</v>
      </c>
      <c r="D775" s="375" t="s">
        <v>256</v>
      </c>
      <c r="E775" s="375"/>
      <c r="F775" s="375"/>
      <c r="G775" s="270">
        <f t="shared" si="142"/>
        <v>189.403</v>
      </c>
      <c r="H775" s="270">
        <f t="shared" si="142"/>
        <v>189.403</v>
      </c>
      <c r="I775" s="271">
        <f t="shared" si="142"/>
        <v>189.403</v>
      </c>
    </row>
    <row r="776" spans="1:9" ht="12.75">
      <c r="A776" s="372">
        <v>765</v>
      </c>
      <c r="B776" s="318" t="s">
        <v>37</v>
      </c>
      <c r="C776" s="375" t="s">
        <v>315</v>
      </c>
      <c r="D776" s="375" t="s">
        <v>256</v>
      </c>
      <c r="E776" s="375" t="s">
        <v>11</v>
      </c>
      <c r="F776" s="375" t="s">
        <v>8</v>
      </c>
      <c r="G776" s="270">
        <f t="shared" si="142"/>
        <v>189.403</v>
      </c>
      <c r="H776" s="270">
        <f t="shared" si="142"/>
        <v>189.403</v>
      </c>
      <c r="I776" s="271">
        <f t="shared" si="142"/>
        <v>189.403</v>
      </c>
    </row>
    <row r="777" spans="1:9" ht="12.75">
      <c r="A777" s="372">
        <v>766</v>
      </c>
      <c r="B777" s="318" t="s">
        <v>26</v>
      </c>
      <c r="C777" s="375" t="s">
        <v>315</v>
      </c>
      <c r="D777" s="375" t="s">
        <v>256</v>
      </c>
      <c r="E777" s="375" t="s">
        <v>11</v>
      </c>
      <c r="F777" s="375" t="s">
        <v>65</v>
      </c>
      <c r="G777" s="270">
        <v>189.403</v>
      </c>
      <c r="H777" s="270">
        <v>189.403</v>
      </c>
      <c r="I777" s="271">
        <v>189.403</v>
      </c>
    </row>
    <row r="778" spans="1:9" ht="12.75">
      <c r="A778" s="372">
        <v>767</v>
      </c>
      <c r="B778" s="318" t="s">
        <v>184</v>
      </c>
      <c r="C778" s="375" t="s">
        <v>315</v>
      </c>
      <c r="D778" s="375" t="s">
        <v>185</v>
      </c>
      <c r="E778" s="394"/>
      <c r="F778" s="394"/>
      <c r="G778" s="270">
        <f>G779</f>
        <v>599.761</v>
      </c>
      <c r="H778" s="270">
        <f>H779</f>
        <v>599.761</v>
      </c>
      <c r="I778" s="271">
        <f>I779</f>
        <v>599.761</v>
      </c>
    </row>
    <row r="779" spans="1:9" ht="38.25">
      <c r="A779" s="372">
        <v>768</v>
      </c>
      <c r="B779" s="318" t="s">
        <v>516</v>
      </c>
      <c r="C779" s="375" t="s">
        <v>315</v>
      </c>
      <c r="D779" s="375" t="s">
        <v>197</v>
      </c>
      <c r="E779" s="394"/>
      <c r="F779" s="394"/>
      <c r="G779" s="270">
        <f>G781</f>
        <v>599.761</v>
      </c>
      <c r="H779" s="270">
        <f>H781</f>
        <v>599.761</v>
      </c>
      <c r="I779" s="271">
        <f>I781</f>
        <v>599.761</v>
      </c>
    </row>
    <row r="780" spans="1:9" ht="12.75">
      <c r="A780" s="372">
        <v>769</v>
      </c>
      <c r="B780" s="318" t="s">
        <v>37</v>
      </c>
      <c r="C780" s="375" t="s">
        <v>315</v>
      </c>
      <c r="D780" s="375" t="s">
        <v>197</v>
      </c>
      <c r="E780" s="375" t="s">
        <v>11</v>
      </c>
      <c r="F780" s="375" t="s">
        <v>8</v>
      </c>
      <c r="G780" s="267">
        <f>G781</f>
        <v>599.761</v>
      </c>
      <c r="H780" s="270">
        <f>H781</f>
        <v>599.761</v>
      </c>
      <c r="I780" s="271">
        <f>I781</f>
        <v>599.761</v>
      </c>
    </row>
    <row r="781" spans="1:9" ht="12.75">
      <c r="A781" s="372">
        <v>770</v>
      </c>
      <c r="B781" s="318" t="s">
        <v>26</v>
      </c>
      <c r="C781" s="375" t="s">
        <v>315</v>
      </c>
      <c r="D781" s="375" t="s">
        <v>197</v>
      </c>
      <c r="E781" s="375" t="s">
        <v>11</v>
      </c>
      <c r="F781" s="375" t="s">
        <v>65</v>
      </c>
      <c r="G781" s="267">
        <v>599.761</v>
      </c>
      <c r="H781" s="267">
        <v>599.761</v>
      </c>
      <c r="I781" s="268">
        <v>599.761</v>
      </c>
    </row>
    <row r="782" spans="1:9" ht="25.5">
      <c r="A782" s="372">
        <v>771</v>
      </c>
      <c r="B782" s="314" t="s">
        <v>818</v>
      </c>
      <c r="C782" s="316" t="s">
        <v>820</v>
      </c>
      <c r="D782" s="316"/>
      <c r="E782" s="276"/>
      <c r="F782" s="276"/>
      <c r="G782" s="267">
        <f aca="true" t="shared" si="143" ref="G782:I786">G783</f>
        <v>5</v>
      </c>
      <c r="H782" s="222">
        <f t="shared" si="143"/>
        <v>5</v>
      </c>
      <c r="I782" s="268">
        <f t="shared" si="143"/>
        <v>5</v>
      </c>
    </row>
    <row r="783" spans="1:9" ht="51">
      <c r="A783" s="372">
        <v>772</v>
      </c>
      <c r="B783" s="314" t="s">
        <v>819</v>
      </c>
      <c r="C783" s="316" t="s">
        <v>821</v>
      </c>
      <c r="D783" s="316"/>
      <c r="E783" s="276"/>
      <c r="F783" s="276"/>
      <c r="G783" s="267">
        <f t="shared" si="143"/>
        <v>5</v>
      </c>
      <c r="H783" s="222">
        <f t="shared" si="143"/>
        <v>5</v>
      </c>
      <c r="I783" s="268">
        <f t="shared" si="143"/>
        <v>5</v>
      </c>
    </row>
    <row r="784" spans="1:9" ht="25.5">
      <c r="A784" s="372">
        <v>773</v>
      </c>
      <c r="B784" s="317" t="s">
        <v>510</v>
      </c>
      <c r="C784" s="316" t="s">
        <v>821</v>
      </c>
      <c r="D784" s="316" t="s">
        <v>182</v>
      </c>
      <c r="E784" s="276"/>
      <c r="F784" s="276"/>
      <c r="G784" s="267">
        <f t="shared" si="143"/>
        <v>5</v>
      </c>
      <c r="H784" s="222">
        <f t="shared" si="143"/>
        <v>5</v>
      </c>
      <c r="I784" s="268">
        <f t="shared" si="143"/>
        <v>5</v>
      </c>
    </row>
    <row r="785" spans="1:9" ht="25.5">
      <c r="A785" s="372">
        <v>774</v>
      </c>
      <c r="B785" s="314" t="s">
        <v>223</v>
      </c>
      <c r="C785" s="316" t="s">
        <v>821</v>
      </c>
      <c r="D785" s="316" t="s">
        <v>183</v>
      </c>
      <c r="E785" s="276"/>
      <c r="F785" s="276"/>
      <c r="G785" s="267">
        <f t="shared" si="143"/>
        <v>5</v>
      </c>
      <c r="H785" s="222">
        <f t="shared" si="143"/>
        <v>5</v>
      </c>
      <c r="I785" s="268">
        <f t="shared" si="143"/>
        <v>5</v>
      </c>
    </row>
    <row r="786" spans="1:9" ht="12.75">
      <c r="A786" s="372">
        <v>775</v>
      </c>
      <c r="B786" s="318" t="s">
        <v>37</v>
      </c>
      <c r="C786" s="316" t="s">
        <v>821</v>
      </c>
      <c r="D786" s="316" t="s">
        <v>183</v>
      </c>
      <c r="E786" s="375" t="s">
        <v>11</v>
      </c>
      <c r="F786" s="375" t="s">
        <v>8</v>
      </c>
      <c r="G786" s="267">
        <f t="shared" si="143"/>
        <v>5</v>
      </c>
      <c r="H786" s="267">
        <f t="shared" si="143"/>
        <v>5</v>
      </c>
      <c r="I786" s="268">
        <f t="shared" si="143"/>
        <v>5</v>
      </c>
    </row>
    <row r="787" spans="1:9" ht="12.75">
      <c r="A787" s="372">
        <v>776</v>
      </c>
      <c r="B787" s="318" t="s">
        <v>26</v>
      </c>
      <c r="C787" s="316" t="s">
        <v>821</v>
      </c>
      <c r="D787" s="316" t="s">
        <v>183</v>
      </c>
      <c r="E787" s="375" t="s">
        <v>11</v>
      </c>
      <c r="F787" s="375" t="s">
        <v>65</v>
      </c>
      <c r="G787" s="267">
        <v>5</v>
      </c>
      <c r="H787" s="267">
        <v>5</v>
      </c>
      <c r="I787" s="268">
        <v>5</v>
      </c>
    </row>
    <row r="788" spans="1:9" ht="25.5">
      <c r="A788" s="372">
        <v>777</v>
      </c>
      <c r="B788" s="314" t="s">
        <v>822</v>
      </c>
      <c r="C788" s="316" t="s">
        <v>823</v>
      </c>
      <c r="D788" s="316"/>
      <c r="E788" s="316"/>
      <c r="F788" s="276"/>
      <c r="G788" s="223">
        <f aca="true" t="shared" si="144" ref="G788:I792">G789</f>
        <v>37</v>
      </c>
      <c r="H788" s="267">
        <f t="shared" si="144"/>
        <v>37</v>
      </c>
      <c r="I788" s="268">
        <f t="shared" si="144"/>
        <v>37</v>
      </c>
    </row>
    <row r="789" spans="1:9" ht="38.25">
      <c r="A789" s="372">
        <v>778</v>
      </c>
      <c r="B789" s="314" t="s">
        <v>825</v>
      </c>
      <c r="C789" s="316" t="s">
        <v>824</v>
      </c>
      <c r="D789" s="316"/>
      <c r="E789" s="316"/>
      <c r="F789" s="276"/>
      <c r="G789" s="223">
        <f t="shared" si="144"/>
        <v>37</v>
      </c>
      <c r="H789" s="267">
        <f t="shared" si="144"/>
        <v>37</v>
      </c>
      <c r="I789" s="268">
        <f t="shared" si="144"/>
        <v>37</v>
      </c>
    </row>
    <row r="790" spans="1:9" ht="25.5">
      <c r="A790" s="372">
        <v>779</v>
      </c>
      <c r="B790" s="317" t="s">
        <v>510</v>
      </c>
      <c r="C790" s="316" t="s">
        <v>824</v>
      </c>
      <c r="D790" s="316" t="s">
        <v>182</v>
      </c>
      <c r="E790" s="316"/>
      <c r="F790" s="276"/>
      <c r="G790" s="223">
        <f t="shared" si="144"/>
        <v>37</v>
      </c>
      <c r="H790" s="267">
        <f t="shared" si="144"/>
        <v>37</v>
      </c>
      <c r="I790" s="268">
        <f t="shared" si="144"/>
        <v>37</v>
      </c>
    </row>
    <row r="791" spans="1:9" ht="25.5">
      <c r="A791" s="372">
        <v>780</v>
      </c>
      <c r="B791" s="314" t="s">
        <v>223</v>
      </c>
      <c r="C791" s="316" t="s">
        <v>824</v>
      </c>
      <c r="D791" s="316" t="s">
        <v>183</v>
      </c>
      <c r="E791" s="316"/>
      <c r="F791" s="276"/>
      <c r="G791" s="223">
        <f t="shared" si="144"/>
        <v>37</v>
      </c>
      <c r="H791" s="267">
        <f t="shared" si="144"/>
        <v>37</v>
      </c>
      <c r="I791" s="268">
        <f t="shared" si="144"/>
        <v>37</v>
      </c>
    </row>
    <row r="792" spans="1:9" ht="12.75">
      <c r="A792" s="372">
        <v>781</v>
      </c>
      <c r="B792" s="318" t="s">
        <v>37</v>
      </c>
      <c r="C792" s="316" t="s">
        <v>824</v>
      </c>
      <c r="D792" s="375" t="s">
        <v>183</v>
      </c>
      <c r="E792" s="375" t="s">
        <v>11</v>
      </c>
      <c r="F792" s="375" t="s">
        <v>8</v>
      </c>
      <c r="G792" s="267">
        <f t="shared" si="144"/>
        <v>37</v>
      </c>
      <c r="H792" s="267">
        <f t="shared" si="144"/>
        <v>37</v>
      </c>
      <c r="I792" s="268">
        <f t="shared" si="144"/>
        <v>37</v>
      </c>
    </row>
    <row r="793" spans="1:9" ht="12.75">
      <c r="A793" s="372">
        <v>782</v>
      </c>
      <c r="B793" s="318" t="s">
        <v>26</v>
      </c>
      <c r="C793" s="316" t="s">
        <v>824</v>
      </c>
      <c r="D793" s="375" t="s">
        <v>183</v>
      </c>
      <c r="E793" s="375" t="s">
        <v>11</v>
      </c>
      <c r="F793" s="375" t="s">
        <v>65</v>
      </c>
      <c r="G793" s="267">
        <v>37</v>
      </c>
      <c r="H793" s="267">
        <v>37</v>
      </c>
      <c r="I793" s="268">
        <v>37</v>
      </c>
    </row>
    <row r="794" spans="1:9" ht="25.5">
      <c r="A794" s="372">
        <v>783</v>
      </c>
      <c r="B794" s="347" t="s">
        <v>689</v>
      </c>
      <c r="C794" s="381" t="s">
        <v>787</v>
      </c>
      <c r="D794" s="381"/>
      <c r="E794" s="375"/>
      <c r="F794" s="394"/>
      <c r="G794" s="272">
        <f>G795</f>
        <v>4.7</v>
      </c>
      <c r="H794" s="267">
        <f aca="true" t="shared" si="145" ref="H794:I796">H795</f>
        <v>4.7</v>
      </c>
      <c r="I794" s="268">
        <f t="shared" si="145"/>
        <v>4.7</v>
      </c>
    </row>
    <row r="795" spans="1:9" ht="51">
      <c r="A795" s="372">
        <v>784</v>
      </c>
      <c r="B795" s="347" t="s">
        <v>716</v>
      </c>
      <c r="C795" s="381" t="s">
        <v>788</v>
      </c>
      <c r="D795" s="381"/>
      <c r="E795" s="375"/>
      <c r="F795" s="394"/>
      <c r="G795" s="272">
        <f>G796</f>
        <v>4.7</v>
      </c>
      <c r="H795" s="267">
        <f t="shared" si="145"/>
        <v>4.7</v>
      </c>
      <c r="I795" s="268">
        <f t="shared" si="145"/>
        <v>4.7</v>
      </c>
    </row>
    <row r="796" spans="1:9" ht="25.5">
      <c r="A796" s="372">
        <v>785</v>
      </c>
      <c r="B796" s="376" t="s">
        <v>510</v>
      </c>
      <c r="C796" s="381" t="s">
        <v>788</v>
      </c>
      <c r="D796" s="381" t="s">
        <v>182</v>
      </c>
      <c r="E796" s="375"/>
      <c r="F796" s="394"/>
      <c r="G796" s="272">
        <f>G797</f>
        <v>4.7</v>
      </c>
      <c r="H796" s="267">
        <f t="shared" si="145"/>
        <v>4.7</v>
      </c>
      <c r="I796" s="268">
        <f t="shared" si="145"/>
        <v>4.7</v>
      </c>
    </row>
    <row r="797" spans="1:9" ht="25.5">
      <c r="A797" s="372">
        <v>786</v>
      </c>
      <c r="B797" s="376" t="s">
        <v>196</v>
      </c>
      <c r="C797" s="381" t="s">
        <v>788</v>
      </c>
      <c r="D797" s="381" t="s">
        <v>183</v>
      </c>
      <c r="E797" s="375"/>
      <c r="F797" s="394"/>
      <c r="G797" s="272">
        <f>G798</f>
        <v>4.7</v>
      </c>
      <c r="H797" s="267">
        <f>H798</f>
        <v>4.7</v>
      </c>
      <c r="I797" s="268">
        <f>I798</f>
        <v>4.7</v>
      </c>
    </row>
    <row r="798" spans="1:9" ht="12.75">
      <c r="A798" s="372">
        <v>787</v>
      </c>
      <c r="B798" s="318" t="s">
        <v>62</v>
      </c>
      <c r="C798" s="381" t="s">
        <v>788</v>
      </c>
      <c r="D798" s="381" t="s">
        <v>183</v>
      </c>
      <c r="E798" s="375" t="s">
        <v>103</v>
      </c>
      <c r="F798" s="375" t="s">
        <v>8</v>
      </c>
      <c r="G798" s="267">
        <f>G799</f>
        <v>4.7</v>
      </c>
      <c r="H798" s="267">
        <f>H799</f>
        <v>4.7</v>
      </c>
      <c r="I798" s="268">
        <f>I799</f>
        <v>4.7</v>
      </c>
    </row>
    <row r="799" spans="1:9" ht="25.5">
      <c r="A799" s="372">
        <v>788</v>
      </c>
      <c r="B799" s="347" t="s">
        <v>488</v>
      </c>
      <c r="C799" s="381" t="s">
        <v>788</v>
      </c>
      <c r="D799" s="381" t="s">
        <v>183</v>
      </c>
      <c r="E799" s="375" t="s">
        <v>103</v>
      </c>
      <c r="F799" s="375" t="s">
        <v>25</v>
      </c>
      <c r="G799" s="267">
        <v>4.7</v>
      </c>
      <c r="H799" s="267">
        <v>4.7</v>
      </c>
      <c r="I799" s="268">
        <v>4.7</v>
      </c>
    </row>
    <row r="800" spans="1:9" ht="25.5">
      <c r="A800" s="372">
        <v>789</v>
      </c>
      <c r="B800" s="314" t="s">
        <v>834</v>
      </c>
      <c r="C800" s="316" t="s">
        <v>835</v>
      </c>
      <c r="D800" s="316"/>
      <c r="E800" s="316"/>
      <c r="F800" s="276"/>
      <c r="G800" s="222">
        <f aca="true" t="shared" si="146" ref="G800:I804">G801</f>
        <v>155</v>
      </c>
      <c r="H800" s="267">
        <f t="shared" si="146"/>
        <v>155</v>
      </c>
      <c r="I800" s="268">
        <f t="shared" si="146"/>
        <v>155</v>
      </c>
    </row>
    <row r="801" spans="1:9" ht="51">
      <c r="A801" s="372">
        <v>790</v>
      </c>
      <c r="B801" s="314" t="s">
        <v>838</v>
      </c>
      <c r="C801" s="316" t="s">
        <v>839</v>
      </c>
      <c r="D801" s="316"/>
      <c r="E801" s="316"/>
      <c r="F801" s="276"/>
      <c r="G801" s="222">
        <f t="shared" si="146"/>
        <v>155</v>
      </c>
      <c r="H801" s="267">
        <f t="shared" si="146"/>
        <v>155</v>
      </c>
      <c r="I801" s="268">
        <f t="shared" si="146"/>
        <v>155</v>
      </c>
    </row>
    <row r="802" spans="1:9" ht="25.5">
      <c r="A802" s="372">
        <v>791</v>
      </c>
      <c r="B802" s="317" t="s">
        <v>510</v>
      </c>
      <c r="C802" s="316" t="s">
        <v>839</v>
      </c>
      <c r="D802" s="316" t="s">
        <v>182</v>
      </c>
      <c r="E802" s="316"/>
      <c r="F802" s="276"/>
      <c r="G802" s="222">
        <f t="shared" si="146"/>
        <v>155</v>
      </c>
      <c r="H802" s="267">
        <f t="shared" si="146"/>
        <v>155</v>
      </c>
      <c r="I802" s="268">
        <f t="shared" si="146"/>
        <v>155</v>
      </c>
    </row>
    <row r="803" spans="1:9" ht="25.5">
      <c r="A803" s="372">
        <v>792</v>
      </c>
      <c r="B803" s="314" t="s">
        <v>223</v>
      </c>
      <c r="C803" s="316" t="s">
        <v>839</v>
      </c>
      <c r="D803" s="316" t="s">
        <v>183</v>
      </c>
      <c r="E803" s="316"/>
      <c r="F803" s="276"/>
      <c r="G803" s="222">
        <f t="shared" si="146"/>
        <v>155</v>
      </c>
      <c r="H803" s="267">
        <f t="shared" si="146"/>
        <v>155</v>
      </c>
      <c r="I803" s="268">
        <f t="shared" si="146"/>
        <v>155</v>
      </c>
    </row>
    <row r="804" spans="1:9" ht="12.75">
      <c r="A804" s="372">
        <v>793</v>
      </c>
      <c r="B804" s="318" t="s">
        <v>37</v>
      </c>
      <c r="C804" s="316" t="s">
        <v>839</v>
      </c>
      <c r="D804" s="316" t="s">
        <v>183</v>
      </c>
      <c r="E804" s="375" t="s">
        <v>11</v>
      </c>
      <c r="F804" s="375" t="s">
        <v>8</v>
      </c>
      <c r="G804" s="395">
        <f t="shared" si="146"/>
        <v>155</v>
      </c>
      <c r="H804" s="267">
        <f t="shared" si="146"/>
        <v>155</v>
      </c>
      <c r="I804" s="268">
        <f t="shared" si="146"/>
        <v>155</v>
      </c>
    </row>
    <row r="805" spans="1:9" ht="12.75">
      <c r="A805" s="372">
        <v>794</v>
      </c>
      <c r="B805" s="318" t="s">
        <v>26</v>
      </c>
      <c r="C805" s="316" t="s">
        <v>839</v>
      </c>
      <c r="D805" s="316" t="s">
        <v>183</v>
      </c>
      <c r="E805" s="375" t="s">
        <v>11</v>
      </c>
      <c r="F805" s="375" t="s">
        <v>65</v>
      </c>
      <c r="G805" s="395">
        <v>155</v>
      </c>
      <c r="H805" s="267">
        <v>155</v>
      </c>
      <c r="I805" s="268">
        <v>155</v>
      </c>
    </row>
    <row r="806" spans="1:9" ht="12.75">
      <c r="A806" s="372">
        <v>795</v>
      </c>
      <c r="B806" s="318" t="s">
        <v>178</v>
      </c>
      <c r="C806" s="375" t="s">
        <v>319</v>
      </c>
      <c r="D806" s="375"/>
      <c r="E806" s="375"/>
      <c r="F806" s="375"/>
      <c r="G806" s="270">
        <f>G807+G828+G957+G1026+G823</f>
        <v>142894.51192000002</v>
      </c>
      <c r="H806" s="270">
        <f>H807+H828+H957+H1026</f>
        <v>129192.81800000003</v>
      </c>
      <c r="I806" s="271">
        <f>I807+I828+I957+I1026</f>
        <v>129286.24000000003</v>
      </c>
    </row>
    <row r="807" spans="1:9" ht="12.75">
      <c r="A807" s="372">
        <v>796</v>
      </c>
      <c r="B807" s="318" t="s">
        <v>421</v>
      </c>
      <c r="C807" s="375" t="s">
        <v>422</v>
      </c>
      <c r="D807" s="375"/>
      <c r="E807" s="375"/>
      <c r="F807" s="375"/>
      <c r="G807" s="270">
        <f>G808+G813+G818</f>
        <v>2647.4980000000005</v>
      </c>
      <c r="H807" s="270">
        <f>H808+H813+H818</f>
        <v>1954.3200000000002</v>
      </c>
      <c r="I807" s="271">
        <f>I808+I813+I818</f>
        <v>1961.142</v>
      </c>
    </row>
    <row r="808" spans="1:9" ht="63.75">
      <c r="A808" s="372">
        <v>797</v>
      </c>
      <c r="B808" s="378" t="s">
        <v>656</v>
      </c>
      <c r="C808" s="375" t="s">
        <v>657</v>
      </c>
      <c r="D808" s="375"/>
      <c r="E808" s="375"/>
      <c r="F808" s="375"/>
      <c r="G808" s="270">
        <f aca="true" t="shared" si="147" ref="G808:I811">G809</f>
        <v>1470.131</v>
      </c>
      <c r="H808" s="270">
        <f t="shared" si="147"/>
        <v>1470.131</v>
      </c>
      <c r="I808" s="271">
        <f t="shared" si="147"/>
        <v>1470.131</v>
      </c>
    </row>
    <row r="809" spans="1:9" ht="12.75">
      <c r="A809" s="372">
        <v>798</v>
      </c>
      <c r="B809" s="378" t="s">
        <v>184</v>
      </c>
      <c r="C809" s="375" t="s">
        <v>657</v>
      </c>
      <c r="D809" s="375" t="s">
        <v>185</v>
      </c>
      <c r="E809" s="375"/>
      <c r="F809" s="375"/>
      <c r="G809" s="270">
        <f t="shared" si="147"/>
        <v>1470.131</v>
      </c>
      <c r="H809" s="270">
        <f t="shared" si="147"/>
        <v>1470.131</v>
      </c>
      <c r="I809" s="271">
        <f t="shared" si="147"/>
        <v>1470.131</v>
      </c>
    </row>
    <row r="810" spans="1:9" ht="38.25">
      <c r="A810" s="372">
        <v>799</v>
      </c>
      <c r="B810" s="318" t="s">
        <v>516</v>
      </c>
      <c r="C810" s="375" t="s">
        <v>657</v>
      </c>
      <c r="D810" s="375" t="s">
        <v>197</v>
      </c>
      <c r="E810" s="375"/>
      <c r="F810" s="375"/>
      <c r="G810" s="270">
        <f t="shared" si="147"/>
        <v>1470.131</v>
      </c>
      <c r="H810" s="270">
        <f t="shared" si="147"/>
        <v>1470.131</v>
      </c>
      <c r="I810" s="271">
        <f t="shared" si="147"/>
        <v>1470.131</v>
      </c>
    </row>
    <row r="811" spans="1:9" ht="42" customHeight="1">
      <c r="A811" s="372">
        <v>800</v>
      </c>
      <c r="B811" s="379" t="s">
        <v>64</v>
      </c>
      <c r="C811" s="375" t="s">
        <v>657</v>
      </c>
      <c r="D811" s="375" t="s">
        <v>197</v>
      </c>
      <c r="E811" s="375" t="s">
        <v>110</v>
      </c>
      <c r="F811" s="375" t="s">
        <v>8</v>
      </c>
      <c r="G811" s="270">
        <f t="shared" si="147"/>
        <v>1470.131</v>
      </c>
      <c r="H811" s="270">
        <f t="shared" si="147"/>
        <v>1470.131</v>
      </c>
      <c r="I811" s="271">
        <f t="shared" si="147"/>
        <v>1470.131</v>
      </c>
    </row>
    <row r="812" spans="1:9" ht="12.75">
      <c r="A812" s="372">
        <v>801</v>
      </c>
      <c r="B812" s="318" t="s">
        <v>128</v>
      </c>
      <c r="C812" s="375" t="s">
        <v>657</v>
      </c>
      <c r="D812" s="375" t="s">
        <v>197</v>
      </c>
      <c r="E812" s="375" t="s">
        <v>110</v>
      </c>
      <c r="F812" s="375" t="s">
        <v>148</v>
      </c>
      <c r="G812" s="270">
        <v>1470.131</v>
      </c>
      <c r="H812" s="270">
        <v>1470.131</v>
      </c>
      <c r="I812" s="271">
        <v>1470.131</v>
      </c>
    </row>
    <row r="813" spans="1:9" ht="12.75">
      <c r="A813" s="372">
        <v>802</v>
      </c>
      <c r="B813" s="380" t="s">
        <v>489</v>
      </c>
      <c r="C813" s="375" t="s">
        <v>486</v>
      </c>
      <c r="D813" s="375"/>
      <c r="E813" s="375"/>
      <c r="F813" s="375"/>
      <c r="G813" s="270">
        <f>G814</f>
        <v>1000</v>
      </c>
      <c r="H813" s="270">
        <f>H814</f>
        <v>300</v>
      </c>
      <c r="I813" s="271">
        <f>I814</f>
        <v>300</v>
      </c>
    </row>
    <row r="814" spans="1:9" ht="12.75">
      <c r="A814" s="372">
        <v>803</v>
      </c>
      <c r="B814" s="378" t="s">
        <v>184</v>
      </c>
      <c r="C814" s="375" t="s">
        <v>486</v>
      </c>
      <c r="D814" s="375" t="s">
        <v>185</v>
      </c>
      <c r="E814" s="375"/>
      <c r="F814" s="375"/>
      <c r="G814" s="270">
        <f>G815</f>
        <v>1000</v>
      </c>
      <c r="H814" s="270">
        <f aca="true" t="shared" si="148" ref="H814:I816">H815</f>
        <v>300</v>
      </c>
      <c r="I814" s="271">
        <f t="shared" si="148"/>
        <v>300</v>
      </c>
    </row>
    <row r="815" spans="1:9" ht="12.75">
      <c r="A815" s="372">
        <v>804</v>
      </c>
      <c r="B815" s="380" t="s">
        <v>188</v>
      </c>
      <c r="C815" s="375" t="s">
        <v>486</v>
      </c>
      <c r="D815" s="375" t="s">
        <v>189</v>
      </c>
      <c r="E815" s="375"/>
      <c r="F815" s="375"/>
      <c r="G815" s="270">
        <f>G816</f>
        <v>1000</v>
      </c>
      <c r="H815" s="270">
        <f t="shared" si="148"/>
        <v>300</v>
      </c>
      <c r="I815" s="271">
        <f t="shared" si="148"/>
        <v>300</v>
      </c>
    </row>
    <row r="816" spans="1:9" ht="12.75">
      <c r="A816" s="372">
        <v>805</v>
      </c>
      <c r="B816" s="318" t="s">
        <v>37</v>
      </c>
      <c r="C816" s="375" t="s">
        <v>486</v>
      </c>
      <c r="D816" s="375" t="s">
        <v>189</v>
      </c>
      <c r="E816" s="375" t="s">
        <v>11</v>
      </c>
      <c r="F816" s="375" t="s">
        <v>8</v>
      </c>
      <c r="G816" s="270">
        <f>G817</f>
        <v>1000</v>
      </c>
      <c r="H816" s="270">
        <f t="shared" si="148"/>
        <v>300</v>
      </c>
      <c r="I816" s="271">
        <f t="shared" si="148"/>
        <v>300</v>
      </c>
    </row>
    <row r="817" spans="1:9" ht="12.75">
      <c r="A817" s="372">
        <v>806</v>
      </c>
      <c r="B817" s="380" t="s">
        <v>188</v>
      </c>
      <c r="C817" s="375" t="s">
        <v>486</v>
      </c>
      <c r="D817" s="375" t="s">
        <v>189</v>
      </c>
      <c r="E817" s="375" t="s">
        <v>11</v>
      </c>
      <c r="F817" s="375" t="s">
        <v>35</v>
      </c>
      <c r="G817" s="270">
        <f>300+700</f>
        <v>1000</v>
      </c>
      <c r="H817" s="267">
        <v>300</v>
      </c>
      <c r="I817" s="268">
        <v>300</v>
      </c>
    </row>
    <row r="818" spans="1:9" ht="25.5">
      <c r="A818" s="372">
        <v>807</v>
      </c>
      <c r="B818" s="314" t="s">
        <v>777</v>
      </c>
      <c r="C818" s="316" t="s">
        <v>778</v>
      </c>
      <c r="D818" s="316"/>
      <c r="E818" s="316"/>
      <c r="F818" s="276"/>
      <c r="G818" s="223">
        <f aca="true" t="shared" si="149" ref="G818:I821">G819</f>
        <v>177.367</v>
      </c>
      <c r="H818" s="223">
        <f t="shared" si="149"/>
        <v>184.189</v>
      </c>
      <c r="I818" s="268">
        <f t="shared" si="149"/>
        <v>191.011</v>
      </c>
    </row>
    <row r="819" spans="1:9" ht="12.75">
      <c r="A819" s="372">
        <v>808</v>
      </c>
      <c r="B819" s="314" t="s">
        <v>213</v>
      </c>
      <c r="C819" s="316" t="s">
        <v>778</v>
      </c>
      <c r="D819" s="316" t="s">
        <v>203</v>
      </c>
      <c r="E819" s="316"/>
      <c r="F819" s="276"/>
      <c r="G819" s="223">
        <f t="shared" si="149"/>
        <v>177.367</v>
      </c>
      <c r="H819" s="223">
        <f t="shared" si="149"/>
        <v>184.189</v>
      </c>
      <c r="I819" s="268">
        <f t="shared" si="149"/>
        <v>191.011</v>
      </c>
    </row>
    <row r="820" spans="1:9" ht="42.75" customHeight="1">
      <c r="A820" s="372">
        <v>809</v>
      </c>
      <c r="B820" s="314" t="s">
        <v>907</v>
      </c>
      <c r="C820" s="316" t="s">
        <v>778</v>
      </c>
      <c r="D820" s="316" t="s">
        <v>779</v>
      </c>
      <c r="E820" s="316"/>
      <c r="F820" s="276"/>
      <c r="G820" s="223">
        <f t="shared" si="149"/>
        <v>177.367</v>
      </c>
      <c r="H820" s="223">
        <f t="shared" si="149"/>
        <v>184.189</v>
      </c>
      <c r="I820" s="268">
        <f t="shared" si="149"/>
        <v>191.011</v>
      </c>
    </row>
    <row r="821" spans="1:9" ht="12.75">
      <c r="A821" s="372">
        <v>810</v>
      </c>
      <c r="B821" s="318" t="s">
        <v>37</v>
      </c>
      <c r="C821" s="316" t="s">
        <v>778</v>
      </c>
      <c r="D821" s="316" t="s">
        <v>779</v>
      </c>
      <c r="E821" s="375" t="s">
        <v>11</v>
      </c>
      <c r="F821" s="375" t="s">
        <v>8</v>
      </c>
      <c r="G821" s="270">
        <f t="shared" si="149"/>
        <v>177.367</v>
      </c>
      <c r="H821" s="223">
        <f t="shared" si="149"/>
        <v>184.189</v>
      </c>
      <c r="I821" s="268">
        <f t="shared" si="149"/>
        <v>191.011</v>
      </c>
    </row>
    <row r="822" spans="1:9" ht="12.75">
      <c r="A822" s="372">
        <v>811</v>
      </c>
      <c r="B822" s="318" t="s">
        <v>26</v>
      </c>
      <c r="C822" s="316" t="s">
        <v>778</v>
      </c>
      <c r="D822" s="316" t="s">
        <v>779</v>
      </c>
      <c r="E822" s="375" t="s">
        <v>11</v>
      </c>
      <c r="F822" s="375" t="s">
        <v>65</v>
      </c>
      <c r="G822" s="270">
        <v>177.367</v>
      </c>
      <c r="H822" s="267">
        <v>184.189</v>
      </c>
      <c r="I822" s="268">
        <v>191.011</v>
      </c>
    </row>
    <row r="823" spans="1:9" ht="25.5">
      <c r="A823" s="372">
        <v>812</v>
      </c>
      <c r="B823" s="871" t="s">
        <v>963</v>
      </c>
      <c r="C823" s="316" t="s">
        <v>964</v>
      </c>
      <c r="D823" s="316"/>
      <c r="E823" s="316"/>
      <c r="F823" s="316"/>
      <c r="G823" s="223">
        <f>G824</f>
        <v>522.536</v>
      </c>
      <c r="H823" s="267">
        <v>0</v>
      </c>
      <c r="I823" s="268">
        <v>0</v>
      </c>
    </row>
    <row r="824" spans="1:9" ht="12.75">
      <c r="A824" s="372">
        <v>813</v>
      </c>
      <c r="B824" s="871" t="s">
        <v>184</v>
      </c>
      <c r="C824" s="316" t="s">
        <v>964</v>
      </c>
      <c r="D824" s="316" t="s">
        <v>185</v>
      </c>
      <c r="E824" s="316"/>
      <c r="F824" s="316"/>
      <c r="G824" s="223">
        <f>G825</f>
        <v>522.536</v>
      </c>
      <c r="H824" s="267">
        <v>0</v>
      </c>
      <c r="I824" s="268">
        <v>0</v>
      </c>
    </row>
    <row r="825" spans="1:9" ht="12.75">
      <c r="A825" s="372">
        <v>814</v>
      </c>
      <c r="B825" s="878" t="s">
        <v>965</v>
      </c>
      <c r="C825" s="316" t="s">
        <v>964</v>
      </c>
      <c r="D825" s="316" t="s">
        <v>966</v>
      </c>
      <c r="E825" s="316"/>
      <c r="F825" s="316"/>
      <c r="G825" s="223">
        <f>G826</f>
        <v>522.536</v>
      </c>
      <c r="H825" s="267">
        <v>0</v>
      </c>
      <c r="I825" s="268">
        <v>0</v>
      </c>
    </row>
    <row r="826" spans="1:9" ht="12.75">
      <c r="A826" s="372">
        <v>815</v>
      </c>
      <c r="B826" s="879" t="s">
        <v>37</v>
      </c>
      <c r="C826" s="316" t="s">
        <v>964</v>
      </c>
      <c r="D826" s="316" t="s">
        <v>966</v>
      </c>
      <c r="E826" s="316" t="s">
        <v>11</v>
      </c>
      <c r="F826" s="316" t="s">
        <v>8</v>
      </c>
      <c r="G826" s="223">
        <f>G827</f>
        <v>522.536</v>
      </c>
      <c r="H826" s="267">
        <v>0</v>
      </c>
      <c r="I826" s="268">
        <v>0</v>
      </c>
    </row>
    <row r="827" spans="1:9" ht="12.75">
      <c r="A827" s="372">
        <v>816</v>
      </c>
      <c r="B827" s="871" t="s">
        <v>959</v>
      </c>
      <c r="C827" s="316" t="s">
        <v>964</v>
      </c>
      <c r="D827" s="316" t="s">
        <v>966</v>
      </c>
      <c r="E827" s="316" t="s">
        <v>11</v>
      </c>
      <c r="F827" s="316" t="s">
        <v>107</v>
      </c>
      <c r="G827" s="223">
        <v>522.536</v>
      </c>
      <c r="H827" s="267">
        <v>0</v>
      </c>
      <c r="I827" s="268">
        <v>0</v>
      </c>
    </row>
    <row r="828" spans="1:9" ht="12.75">
      <c r="A828" s="372">
        <v>817</v>
      </c>
      <c r="B828" s="318" t="s">
        <v>463</v>
      </c>
      <c r="C828" s="375" t="s">
        <v>320</v>
      </c>
      <c r="D828" s="375"/>
      <c r="E828" s="375"/>
      <c r="F828" s="375"/>
      <c r="G828" s="270">
        <f>G829+G862+G867+G872+G903+G912+G921+G930+G939+G948+G885</f>
        <v>125489.45300000001</v>
      </c>
      <c r="H828" s="270">
        <f>H829+H862+H867+H872+H903+H912+H921+H930+H939+H948+H885</f>
        <v>115732.29800000002</v>
      </c>
      <c r="I828" s="271">
        <f>I829+I862+I867+I872+I903+I912+I921+I930+I939+I948+I885</f>
        <v>115732.29800000002</v>
      </c>
    </row>
    <row r="829" spans="1:9" ht="39" customHeight="1">
      <c r="A829" s="372">
        <v>818</v>
      </c>
      <c r="B829" s="378" t="s">
        <v>528</v>
      </c>
      <c r="C829" s="375" t="s">
        <v>321</v>
      </c>
      <c r="D829" s="375"/>
      <c r="E829" s="375"/>
      <c r="F829" s="375"/>
      <c r="G829" s="270">
        <f>G830+G834+G838+G842+G846+G854+G858+G850</f>
        <v>56751.53100000001</v>
      </c>
      <c r="H829" s="270">
        <f>H830+H834+H838+H842+H846+H854+H858+H850</f>
        <v>55923.52100000001</v>
      </c>
      <c r="I829" s="271">
        <f>I830+I834+I838+I842+I846+I854+I858+I850</f>
        <v>55923.52100000001</v>
      </c>
    </row>
    <row r="830" spans="1:9" ht="38.25">
      <c r="A830" s="372">
        <v>819</v>
      </c>
      <c r="B830" s="378" t="s">
        <v>180</v>
      </c>
      <c r="C830" s="375" t="s">
        <v>321</v>
      </c>
      <c r="D830" s="375" t="s">
        <v>170</v>
      </c>
      <c r="E830" s="375"/>
      <c r="F830" s="375"/>
      <c r="G830" s="270">
        <f>G831</f>
        <v>2533.158</v>
      </c>
      <c r="H830" s="270">
        <f aca="true" t="shared" si="150" ref="H830:I832">H831</f>
        <v>2362.688</v>
      </c>
      <c r="I830" s="271">
        <f t="shared" si="150"/>
        <v>2362.688</v>
      </c>
    </row>
    <row r="831" spans="1:9" ht="12.75">
      <c r="A831" s="372">
        <v>820</v>
      </c>
      <c r="B831" s="318" t="s">
        <v>202</v>
      </c>
      <c r="C831" s="375" t="s">
        <v>321</v>
      </c>
      <c r="D831" s="375" t="s">
        <v>122</v>
      </c>
      <c r="E831" s="375"/>
      <c r="F831" s="375"/>
      <c r="G831" s="270">
        <f>G832</f>
        <v>2533.158</v>
      </c>
      <c r="H831" s="270">
        <f t="shared" si="150"/>
        <v>2362.688</v>
      </c>
      <c r="I831" s="271">
        <f t="shared" si="150"/>
        <v>2362.688</v>
      </c>
    </row>
    <row r="832" spans="1:9" ht="12.75">
      <c r="A832" s="372">
        <v>821</v>
      </c>
      <c r="B832" s="318" t="s">
        <v>37</v>
      </c>
      <c r="C832" s="375" t="s">
        <v>321</v>
      </c>
      <c r="D832" s="375" t="s">
        <v>122</v>
      </c>
      <c r="E832" s="375" t="s">
        <v>11</v>
      </c>
      <c r="F832" s="375" t="s">
        <v>8</v>
      </c>
      <c r="G832" s="270">
        <f>G833</f>
        <v>2533.158</v>
      </c>
      <c r="H832" s="270">
        <f t="shared" si="150"/>
        <v>2362.688</v>
      </c>
      <c r="I832" s="271">
        <f t="shared" si="150"/>
        <v>2362.688</v>
      </c>
    </row>
    <row r="833" spans="1:9" ht="25.5">
      <c r="A833" s="372">
        <v>822</v>
      </c>
      <c r="B833" s="318" t="s">
        <v>181</v>
      </c>
      <c r="C833" s="375" t="s">
        <v>321</v>
      </c>
      <c r="D833" s="375" t="s">
        <v>122</v>
      </c>
      <c r="E833" s="375" t="s">
        <v>11</v>
      </c>
      <c r="F833" s="375" t="s">
        <v>103</v>
      </c>
      <c r="G833" s="270">
        <v>2533.158</v>
      </c>
      <c r="H833" s="270">
        <v>2362.688</v>
      </c>
      <c r="I833" s="271">
        <v>2362.688</v>
      </c>
    </row>
    <row r="834" spans="1:9" ht="38.25">
      <c r="A834" s="372">
        <v>823</v>
      </c>
      <c r="B834" s="318" t="s">
        <v>242</v>
      </c>
      <c r="C834" s="375" t="s">
        <v>321</v>
      </c>
      <c r="D834" s="375" t="s">
        <v>170</v>
      </c>
      <c r="E834" s="375"/>
      <c r="F834" s="375"/>
      <c r="G834" s="270">
        <f>G835</f>
        <v>39390.231</v>
      </c>
      <c r="H834" s="270">
        <f aca="true" t="shared" si="151" ref="H834:I836">H835</f>
        <v>38878.391</v>
      </c>
      <c r="I834" s="271">
        <f t="shared" si="151"/>
        <v>38878.391</v>
      </c>
    </row>
    <row r="835" spans="1:9" ht="12.75">
      <c r="A835" s="372">
        <v>824</v>
      </c>
      <c r="B835" s="318" t="s">
        <v>202</v>
      </c>
      <c r="C835" s="375" t="s">
        <v>321</v>
      </c>
      <c r="D835" s="375" t="s">
        <v>122</v>
      </c>
      <c r="E835" s="375"/>
      <c r="F835" s="375"/>
      <c r="G835" s="270">
        <f>G836</f>
        <v>39390.231</v>
      </c>
      <c r="H835" s="270">
        <f t="shared" si="151"/>
        <v>38878.391</v>
      </c>
      <c r="I835" s="271">
        <f t="shared" si="151"/>
        <v>38878.391</v>
      </c>
    </row>
    <row r="836" spans="1:9" ht="12.75">
      <c r="A836" s="372">
        <v>825</v>
      </c>
      <c r="B836" s="318" t="s">
        <v>37</v>
      </c>
      <c r="C836" s="375" t="s">
        <v>321</v>
      </c>
      <c r="D836" s="375" t="s">
        <v>122</v>
      </c>
      <c r="E836" s="375" t="s">
        <v>11</v>
      </c>
      <c r="F836" s="375" t="s">
        <v>8</v>
      </c>
      <c r="G836" s="270">
        <f>G837</f>
        <v>39390.231</v>
      </c>
      <c r="H836" s="270">
        <f t="shared" si="151"/>
        <v>38878.391</v>
      </c>
      <c r="I836" s="271">
        <f t="shared" si="151"/>
        <v>38878.391</v>
      </c>
    </row>
    <row r="837" spans="1:9" ht="25.5">
      <c r="A837" s="372">
        <v>826</v>
      </c>
      <c r="B837" s="318" t="s">
        <v>908</v>
      </c>
      <c r="C837" s="375" t="s">
        <v>321</v>
      </c>
      <c r="D837" s="375" t="s">
        <v>122</v>
      </c>
      <c r="E837" s="375" t="s">
        <v>11</v>
      </c>
      <c r="F837" s="375" t="s">
        <v>110</v>
      </c>
      <c r="G837" s="270">
        <f>40658.131-1267.9</f>
        <v>39390.231</v>
      </c>
      <c r="H837" s="270">
        <v>38878.391</v>
      </c>
      <c r="I837" s="271">
        <v>38878.391</v>
      </c>
    </row>
    <row r="838" spans="1:9" ht="26.25" customHeight="1">
      <c r="A838" s="372">
        <v>827</v>
      </c>
      <c r="B838" s="378" t="s">
        <v>180</v>
      </c>
      <c r="C838" s="375" t="s">
        <v>321</v>
      </c>
      <c r="D838" s="375" t="s">
        <v>170</v>
      </c>
      <c r="E838" s="375"/>
      <c r="F838" s="375"/>
      <c r="G838" s="270">
        <f>G839</f>
        <v>2637.737</v>
      </c>
      <c r="H838" s="270">
        <f aca="true" t="shared" si="152" ref="H838:I840">H839</f>
        <v>2493.221</v>
      </c>
      <c r="I838" s="271">
        <f t="shared" si="152"/>
        <v>2493.221</v>
      </c>
    </row>
    <row r="839" spans="1:9" ht="12.75">
      <c r="A839" s="372">
        <v>828</v>
      </c>
      <c r="B839" s="318" t="s">
        <v>202</v>
      </c>
      <c r="C839" s="375" t="s">
        <v>321</v>
      </c>
      <c r="D839" s="375" t="s">
        <v>122</v>
      </c>
      <c r="E839" s="375"/>
      <c r="F839" s="375"/>
      <c r="G839" s="270">
        <f>G840</f>
        <v>2637.737</v>
      </c>
      <c r="H839" s="270">
        <f t="shared" si="152"/>
        <v>2493.221</v>
      </c>
      <c r="I839" s="271">
        <f t="shared" si="152"/>
        <v>2493.221</v>
      </c>
    </row>
    <row r="840" spans="1:9" ht="12.75">
      <c r="A840" s="372">
        <v>829</v>
      </c>
      <c r="B840" s="318" t="s">
        <v>37</v>
      </c>
      <c r="C840" s="375" t="s">
        <v>321</v>
      </c>
      <c r="D840" s="375" t="s">
        <v>122</v>
      </c>
      <c r="E840" s="375" t="s">
        <v>11</v>
      </c>
      <c r="F840" s="375" t="s">
        <v>8</v>
      </c>
      <c r="G840" s="270">
        <f>G841</f>
        <v>2637.737</v>
      </c>
      <c r="H840" s="270">
        <f t="shared" si="152"/>
        <v>2493.221</v>
      </c>
      <c r="I840" s="271">
        <f t="shared" si="152"/>
        <v>2493.221</v>
      </c>
    </row>
    <row r="841" spans="1:9" ht="25.5">
      <c r="A841" s="372">
        <v>830</v>
      </c>
      <c r="B841" s="318" t="s">
        <v>36</v>
      </c>
      <c r="C841" s="375" t="s">
        <v>321</v>
      </c>
      <c r="D841" s="375" t="s">
        <v>122</v>
      </c>
      <c r="E841" s="375" t="s">
        <v>11</v>
      </c>
      <c r="F841" s="375" t="s">
        <v>101</v>
      </c>
      <c r="G841" s="270">
        <v>2637.737</v>
      </c>
      <c r="H841" s="270">
        <v>2493.221</v>
      </c>
      <c r="I841" s="271">
        <v>2493.221</v>
      </c>
    </row>
    <row r="842" spans="1:9" ht="25.5">
      <c r="A842" s="372">
        <v>831</v>
      </c>
      <c r="B842" s="376" t="s">
        <v>510</v>
      </c>
      <c r="C842" s="375" t="s">
        <v>321</v>
      </c>
      <c r="D842" s="375" t="s">
        <v>182</v>
      </c>
      <c r="E842" s="375"/>
      <c r="F842" s="375"/>
      <c r="G842" s="270">
        <f>G843</f>
        <v>1089.047</v>
      </c>
      <c r="H842" s="270">
        <f aca="true" t="shared" si="153" ref="H842:I844">H843</f>
        <v>1089.047</v>
      </c>
      <c r="I842" s="271">
        <f t="shared" si="153"/>
        <v>1089.047</v>
      </c>
    </row>
    <row r="843" spans="1:9" ht="25.5">
      <c r="A843" s="372">
        <v>832</v>
      </c>
      <c r="B843" s="376" t="s">
        <v>196</v>
      </c>
      <c r="C843" s="375" t="s">
        <v>321</v>
      </c>
      <c r="D843" s="375" t="s">
        <v>183</v>
      </c>
      <c r="E843" s="375"/>
      <c r="F843" s="375"/>
      <c r="G843" s="270">
        <f>G844</f>
        <v>1089.047</v>
      </c>
      <c r="H843" s="270">
        <f t="shared" si="153"/>
        <v>1089.047</v>
      </c>
      <c r="I843" s="271">
        <f t="shared" si="153"/>
        <v>1089.047</v>
      </c>
    </row>
    <row r="844" spans="1:9" ht="12.75">
      <c r="A844" s="372">
        <v>833</v>
      </c>
      <c r="B844" s="318" t="s">
        <v>37</v>
      </c>
      <c r="C844" s="375" t="s">
        <v>321</v>
      </c>
      <c r="D844" s="375" t="s">
        <v>183</v>
      </c>
      <c r="E844" s="375" t="s">
        <v>11</v>
      </c>
      <c r="F844" s="375" t="s">
        <v>8</v>
      </c>
      <c r="G844" s="270">
        <f>G845</f>
        <v>1089.047</v>
      </c>
      <c r="H844" s="270">
        <f t="shared" si="153"/>
        <v>1089.047</v>
      </c>
      <c r="I844" s="271">
        <f t="shared" si="153"/>
        <v>1089.047</v>
      </c>
    </row>
    <row r="845" spans="1:9" ht="25.5">
      <c r="A845" s="372">
        <v>834</v>
      </c>
      <c r="B845" s="318" t="s">
        <v>181</v>
      </c>
      <c r="C845" s="375" t="s">
        <v>321</v>
      </c>
      <c r="D845" s="375" t="s">
        <v>183</v>
      </c>
      <c r="E845" s="375" t="s">
        <v>11</v>
      </c>
      <c r="F845" s="375" t="s">
        <v>103</v>
      </c>
      <c r="G845" s="270">
        <v>1089.047</v>
      </c>
      <c r="H845" s="270">
        <v>1089.047</v>
      </c>
      <c r="I845" s="271">
        <v>1089.047</v>
      </c>
    </row>
    <row r="846" spans="1:9" ht="25.5">
      <c r="A846" s="372">
        <v>835</v>
      </c>
      <c r="B846" s="376" t="s">
        <v>510</v>
      </c>
      <c r="C846" s="375" t="s">
        <v>321</v>
      </c>
      <c r="D846" s="375" t="s">
        <v>182</v>
      </c>
      <c r="E846" s="375"/>
      <c r="F846" s="375"/>
      <c r="G846" s="270">
        <f>G847</f>
        <v>10527.739</v>
      </c>
      <c r="H846" s="270">
        <f aca="true" t="shared" si="154" ref="H846:I852">H847</f>
        <v>10527.739</v>
      </c>
      <c r="I846" s="271">
        <f t="shared" si="154"/>
        <v>10527.739</v>
      </c>
    </row>
    <row r="847" spans="1:9" ht="43.5" customHeight="1">
      <c r="A847" s="372">
        <v>836</v>
      </c>
      <c r="B847" s="376" t="s">
        <v>196</v>
      </c>
      <c r="C847" s="375" t="s">
        <v>321</v>
      </c>
      <c r="D847" s="375" t="s">
        <v>183</v>
      </c>
      <c r="E847" s="375"/>
      <c r="F847" s="375"/>
      <c r="G847" s="270">
        <f>G848</f>
        <v>10527.739</v>
      </c>
      <c r="H847" s="270">
        <f t="shared" si="154"/>
        <v>10527.739</v>
      </c>
      <c r="I847" s="271">
        <f t="shared" si="154"/>
        <v>10527.739</v>
      </c>
    </row>
    <row r="848" spans="1:9" ht="12.75">
      <c r="A848" s="372">
        <v>837</v>
      </c>
      <c r="B848" s="318" t="s">
        <v>37</v>
      </c>
      <c r="C848" s="375" t="s">
        <v>321</v>
      </c>
      <c r="D848" s="375" t="s">
        <v>183</v>
      </c>
      <c r="E848" s="375" t="s">
        <v>11</v>
      </c>
      <c r="F848" s="375" t="s">
        <v>8</v>
      </c>
      <c r="G848" s="270">
        <f>G849</f>
        <v>10527.739</v>
      </c>
      <c r="H848" s="270">
        <f t="shared" si="154"/>
        <v>10527.739</v>
      </c>
      <c r="I848" s="271">
        <f t="shared" si="154"/>
        <v>10527.739</v>
      </c>
    </row>
    <row r="849" spans="1:9" ht="25.5">
      <c r="A849" s="372">
        <v>838</v>
      </c>
      <c r="B849" s="318" t="s">
        <v>908</v>
      </c>
      <c r="C849" s="375" t="s">
        <v>321</v>
      </c>
      <c r="D849" s="375" t="s">
        <v>183</v>
      </c>
      <c r="E849" s="375" t="s">
        <v>11</v>
      </c>
      <c r="F849" s="375" t="s">
        <v>110</v>
      </c>
      <c r="G849" s="270">
        <v>10527.739</v>
      </c>
      <c r="H849" s="270">
        <v>10527.739</v>
      </c>
      <c r="I849" s="271">
        <v>10527.739</v>
      </c>
    </row>
    <row r="850" spans="1:9" ht="25.5">
      <c r="A850" s="372">
        <v>839</v>
      </c>
      <c r="B850" s="376" t="s">
        <v>510</v>
      </c>
      <c r="C850" s="375" t="s">
        <v>321</v>
      </c>
      <c r="D850" s="375" t="s">
        <v>182</v>
      </c>
      <c r="E850" s="375"/>
      <c r="F850" s="375"/>
      <c r="G850" s="270">
        <f>G851</f>
        <v>24.571</v>
      </c>
      <c r="H850" s="270">
        <f t="shared" si="154"/>
        <v>23.387</v>
      </c>
      <c r="I850" s="271">
        <f t="shared" si="154"/>
        <v>23.387</v>
      </c>
    </row>
    <row r="851" spans="1:9" ht="25.5">
      <c r="A851" s="372">
        <v>840</v>
      </c>
      <c r="B851" s="376" t="s">
        <v>196</v>
      </c>
      <c r="C851" s="375" t="s">
        <v>321</v>
      </c>
      <c r="D851" s="375" t="s">
        <v>183</v>
      </c>
      <c r="E851" s="375"/>
      <c r="F851" s="375"/>
      <c r="G851" s="270">
        <f>G852</f>
        <v>24.571</v>
      </c>
      <c r="H851" s="270">
        <f t="shared" si="154"/>
        <v>23.387</v>
      </c>
      <c r="I851" s="271">
        <f t="shared" si="154"/>
        <v>23.387</v>
      </c>
    </row>
    <row r="852" spans="1:9" ht="28.5" customHeight="1">
      <c r="A852" s="372">
        <v>841</v>
      </c>
      <c r="B852" s="318" t="s">
        <v>37</v>
      </c>
      <c r="C852" s="375" t="s">
        <v>321</v>
      </c>
      <c r="D852" s="375" t="s">
        <v>183</v>
      </c>
      <c r="E852" s="375" t="s">
        <v>11</v>
      </c>
      <c r="F852" s="375" t="s">
        <v>8</v>
      </c>
      <c r="G852" s="270">
        <f>G853</f>
        <v>24.571</v>
      </c>
      <c r="H852" s="270">
        <f t="shared" si="154"/>
        <v>23.387</v>
      </c>
      <c r="I852" s="271">
        <f t="shared" si="154"/>
        <v>23.387</v>
      </c>
    </row>
    <row r="853" spans="1:9" ht="25.5">
      <c r="A853" s="372">
        <v>842</v>
      </c>
      <c r="B853" s="318" t="s">
        <v>36</v>
      </c>
      <c r="C853" s="375" t="s">
        <v>321</v>
      </c>
      <c r="D853" s="375" t="s">
        <v>183</v>
      </c>
      <c r="E853" s="375" t="s">
        <v>11</v>
      </c>
      <c r="F853" s="375" t="s">
        <v>101</v>
      </c>
      <c r="G853" s="270">
        <v>24.571</v>
      </c>
      <c r="H853" s="270">
        <v>23.387</v>
      </c>
      <c r="I853" s="271">
        <v>23.387</v>
      </c>
    </row>
    <row r="854" spans="1:9" ht="12.75">
      <c r="A854" s="372">
        <v>843</v>
      </c>
      <c r="B854" s="378" t="s">
        <v>184</v>
      </c>
      <c r="C854" s="375" t="s">
        <v>321</v>
      </c>
      <c r="D854" s="375" t="s">
        <v>185</v>
      </c>
      <c r="E854" s="375"/>
      <c r="F854" s="375"/>
      <c r="G854" s="270">
        <f>G855</f>
        <v>1.748</v>
      </c>
      <c r="H854" s="270">
        <f>H855</f>
        <v>1.748</v>
      </c>
      <c r="I854" s="271">
        <f>I855</f>
        <v>1.748</v>
      </c>
    </row>
    <row r="855" spans="1:9" ht="12.75">
      <c r="A855" s="372">
        <v>844</v>
      </c>
      <c r="B855" s="318" t="s">
        <v>186</v>
      </c>
      <c r="C855" s="375" t="s">
        <v>321</v>
      </c>
      <c r="D855" s="375" t="s">
        <v>187</v>
      </c>
      <c r="E855" s="375"/>
      <c r="F855" s="375"/>
      <c r="G855" s="270">
        <f aca="true" t="shared" si="155" ref="G855:I856">G856</f>
        <v>1.748</v>
      </c>
      <c r="H855" s="270">
        <f t="shared" si="155"/>
        <v>1.748</v>
      </c>
      <c r="I855" s="271">
        <f t="shared" si="155"/>
        <v>1.748</v>
      </c>
    </row>
    <row r="856" spans="1:9" ht="42.75" customHeight="1">
      <c r="A856" s="372">
        <v>845</v>
      </c>
      <c r="B856" s="318" t="s">
        <v>37</v>
      </c>
      <c r="C856" s="375" t="s">
        <v>321</v>
      </c>
      <c r="D856" s="375" t="s">
        <v>187</v>
      </c>
      <c r="E856" s="375" t="s">
        <v>11</v>
      </c>
      <c r="F856" s="375" t="s">
        <v>8</v>
      </c>
      <c r="G856" s="270">
        <f t="shared" si="155"/>
        <v>1.748</v>
      </c>
      <c r="H856" s="270">
        <f t="shared" si="155"/>
        <v>1.748</v>
      </c>
      <c r="I856" s="271">
        <f t="shared" si="155"/>
        <v>1.748</v>
      </c>
    </row>
    <row r="857" spans="1:9" ht="25.5">
      <c r="A857" s="372">
        <v>846</v>
      </c>
      <c r="B857" s="318" t="s">
        <v>181</v>
      </c>
      <c r="C857" s="375" t="s">
        <v>321</v>
      </c>
      <c r="D857" s="375" t="s">
        <v>187</v>
      </c>
      <c r="E857" s="375" t="s">
        <v>11</v>
      </c>
      <c r="F857" s="375" t="s">
        <v>103</v>
      </c>
      <c r="G857" s="270">
        <v>1.748</v>
      </c>
      <c r="H857" s="270">
        <v>1.748</v>
      </c>
      <c r="I857" s="271">
        <v>1.748</v>
      </c>
    </row>
    <row r="858" spans="1:9" ht="12.75">
      <c r="A858" s="372">
        <v>847</v>
      </c>
      <c r="B858" s="318" t="s">
        <v>184</v>
      </c>
      <c r="C858" s="375" t="s">
        <v>321</v>
      </c>
      <c r="D858" s="375" t="s">
        <v>185</v>
      </c>
      <c r="E858" s="375"/>
      <c r="F858" s="375"/>
      <c r="G858" s="270">
        <f>G859</f>
        <v>547.3</v>
      </c>
      <c r="H858" s="270">
        <f aca="true" t="shared" si="156" ref="H858:I860">H859</f>
        <v>547.3</v>
      </c>
      <c r="I858" s="271">
        <f t="shared" si="156"/>
        <v>547.3</v>
      </c>
    </row>
    <row r="859" spans="1:9" ht="12.75">
      <c r="A859" s="372">
        <v>848</v>
      </c>
      <c r="B859" s="318" t="s">
        <v>186</v>
      </c>
      <c r="C859" s="375" t="s">
        <v>321</v>
      </c>
      <c r="D859" s="375" t="s">
        <v>187</v>
      </c>
      <c r="E859" s="375"/>
      <c r="F859" s="375"/>
      <c r="G859" s="270">
        <f>G860</f>
        <v>547.3</v>
      </c>
      <c r="H859" s="270">
        <f t="shared" si="156"/>
        <v>547.3</v>
      </c>
      <c r="I859" s="271">
        <f t="shared" si="156"/>
        <v>547.3</v>
      </c>
    </row>
    <row r="860" spans="1:9" ht="12.75">
      <c r="A860" s="372">
        <v>849</v>
      </c>
      <c r="B860" s="318" t="s">
        <v>37</v>
      </c>
      <c r="C860" s="375" t="s">
        <v>321</v>
      </c>
      <c r="D860" s="375" t="s">
        <v>187</v>
      </c>
      <c r="E860" s="375" t="s">
        <v>11</v>
      </c>
      <c r="F860" s="375" t="s">
        <v>8</v>
      </c>
      <c r="G860" s="270">
        <f>G861</f>
        <v>547.3</v>
      </c>
      <c r="H860" s="270">
        <f t="shared" si="156"/>
        <v>547.3</v>
      </c>
      <c r="I860" s="271">
        <f t="shared" si="156"/>
        <v>547.3</v>
      </c>
    </row>
    <row r="861" spans="1:9" ht="27" customHeight="1">
      <c r="A861" s="372">
        <v>850</v>
      </c>
      <c r="B861" s="318" t="s">
        <v>908</v>
      </c>
      <c r="C861" s="375" t="s">
        <v>321</v>
      </c>
      <c r="D861" s="375" t="s">
        <v>187</v>
      </c>
      <c r="E861" s="375" t="s">
        <v>11</v>
      </c>
      <c r="F861" s="375" t="s">
        <v>110</v>
      </c>
      <c r="G861" s="270">
        <v>547.3</v>
      </c>
      <c r="H861" s="270">
        <v>547.3</v>
      </c>
      <c r="I861" s="271">
        <v>547.3</v>
      </c>
    </row>
    <row r="862" spans="1:9" ht="12.75">
      <c r="A862" s="372">
        <v>851</v>
      </c>
      <c r="B862" s="318" t="s">
        <v>355</v>
      </c>
      <c r="C862" s="375" t="s">
        <v>356</v>
      </c>
      <c r="D862" s="375"/>
      <c r="E862" s="375"/>
      <c r="F862" s="375"/>
      <c r="G862" s="270">
        <f>G863</f>
        <v>2964.197</v>
      </c>
      <c r="H862" s="270">
        <f aca="true" t="shared" si="157" ref="H862:I865">H863</f>
        <v>2891.347</v>
      </c>
      <c r="I862" s="271">
        <f t="shared" si="157"/>
        <v>2891.347</v>
      </c>
    </row>
    <row r="863" spans="1:9" ht="38.25">
      <c r="A863" s="372">
        <v>852</v>
      </c>
      <c r="B863" s="318" t="s">
        <v>242</v>
      </c>
      <c r="C863" s="375" t="s">
        <v>356</v>
      </c>
      <c r="D863" s="375" t="s">
        <v>170</v>
      </c>
      <c r="E863" s="375"/>
      <c r="F863" s="375"/>
      <c r="G863" s="270">
        <f>G864</f>
        <v>2964.197</v>
      </c>
      <c r="H863" s="270">
        <f t="shared" si="157"/>
        <v>2891.347</v>
      </c>
      <c r="I863" s="271">
        <f t="shared" si="157"/>
        <v>2891.347</v>
      </c>
    </row>
    <row r="864" spans="1:9" ht="12.75">
      <c r="A864" s="372">
        <v>853</v>
      </c>
      <c r="B864" s="318" t="s">
        <v>202</v>
      </c>
      <c r="C864" s="375" t="s">
        <v>356</v>
      </c>
      <c r="D864" s="375" t="s">
        <v>122</v>
      </c>
      <c r="E864" s="375"/>
      <c r="F864" s="375"/>
      <c r="G864" s="270">
        <f>G865</f>
        <v>2964.197</v>
      </c>
      <c r="H864" s="270">
        <f t="shared" si="157"/>
        <v>2891.347</v>
      </c>
      <c r="I864" s="271">
        <f t="shared" si="157"/>
        <v>2891.347</v>
      </c>
    </row>
    <row r="865" spans="1:9" ht="12.75">
      <c r="A865" s="372">
        <v>854</v>
      </c>
      <c r="B865" s="318" t="s">
        <v>37</v>
      </c>
      <c r="C865" s="375" t="s">
        <v>356</v>
      </c>
      <c r="D865" s="375" t="s">
        <v>122</v>
      </c>
      <c r="E865" s="375" t="s">
        <v>11</v>
      </c>
      <c r="F865" s="375" t="s">
        <v>8</v>
      </c>
      <c r="G865" s="270">
        <f>G866</f>
        <v>2964.197</v>
      </c>
      <c r="H865" s="270">
        <f t="shared" si="157"/>
        <v>2891.347</v>
      </c>
      <c r="I865" s="271">
        <f t="shared" si="157"/>
        <v>2891.347</v>
      </c>
    </row>
    <row r="866" spans="1:9" ht="25.5">
      <c r="A866" s="372">
        <v>855</v>
      </c>
      <c r="B866" s="318" t="s">
        <v>44</v>
      </c>
      <c r="C866" s="375" t="s">
        <v>356</v>
      </c>
      <c r="D866" s="375" t="s">
        <v>122</v>
      </c>
      <c r="E866" s="375" t="s">
        <v>11</v>
      </c>
      <c r="F866" s="375" t="s">
        <v>144</v>
      </c>
      <c r="G866" s="270">
        <v>2964.197</v>
      </c>
      <c r="H866" s="270">
        <v>2891.347</v>
      </c>
      <c r="I866" s="271">
        <v>2891.347</v>
      </c>
    </row>
    <row r="867" spans="1:9" ht="12.75">
      <c r="A867" s="372">
        <v>856</v>
      </c>
      <c r="B867" s="318" t="s">
        <v>325</v>
      </c>
      <c r="C867" s="375" t="s">
        <v>323</v>
      </c>
      <c r="D867" s="375"/>
      <c r="E867" s="375"/>
      <c r="F867" s="375"/>
      <c r="G867" s="270">
        <f>G868</f>
        <v>2128.18</v>
      </c>
      <c r="H867" s="270">
        <f aca="true" t="shared" si="158" ref="H867:I870">H868</f>
        <v>2055.33</v>
      </c>
      <c r="I867" s="271">
        <f t="shared" si="158"/>
        <v>2055.33</v>
      </c>
    </row>
    <row r="868" spans="1:9" ht="38.25">
      <c r="A868" s="372">
        <v>857</v>
      </c>
      <c r="B868" s="378" t="s">
        <v>180</v>
      </c>
      <c r="C868" s="375" t="s">
        <v>323</v>
      </c>
      <c r="D868" s="375" t="s">
        <v>170</v>
      </c>
      <c r="E868" s="375"/>
      <c r="F868" s="375"/>
      <c r="G868" s="270">
        <f>G869</f>
        <v>2128.18</v>
      </c>
      <c r="H868" s="270">
        <f t="shared" si="158"/>
        <v>2055.33</v>
      </c>
      <c r="I868" s="271">
        <f t="shared" si="158"/>
        <v>2055.33</v>
      </c>
    </row>
    <row r="869" spans="1:9" ht="12.75">
      <c r="A869" s="372">
        <v>858</v>
      </c>
      <c r="B869" s="318" t="s">
        <v>202</v>
      </c>
      <c r="C869" s="375" t="s">
        <v>323</v>
      </c>
      <c r="D869" s="375" t="s">
        <v>122</v>
      </c>
      <c r="E869" s="375"/>
      <c r="F869" s="375"/>
      <c r="G869" s="270">
        <f>G870</f>
        <v>2128.18</v>
      </c>
      <c r="H869" s="270">
        <f t="shared" si="158"/>
        <v>2055.33</v>
      </c>
      <c r="I869" s="271">
        <f t="shared" si="158"/>
        <v>2055.33</v>
      </c>
    </row>
    <row r="870" spans="1:9" ht="16.5" customHeight="1">
      <c r="A870" s="372">
        <v>859</v>
      </c>
      <c r="B870" s="318" t="s">
        <v>37</v>
      </c>
      <c r="C870" s="375" t="s">
        <v>323</v>
      </c>
      <c r="D870" s="375" t="s">
        <v>122</v>
      </c>
      <c r="E870" s="375" t="s">
        <v>11</v>
      </c>
      <c r="F870" s="375" t="s">
        <v>8</v>
      </c>
      <c r="G870" s="270">
        <f>G871</f>
        <v>2128.18</v>
      </c>
      <c r="H870" s="270">
        <f t="shared" si="158"/>
        <v>2055.33</v>
      </c>
      <c r="I870" s="271">
        <f t="shared" si="158"/>
        <v>2055.33</v>
      </c>
    </row>
    <row r="871" spans="1:9" ht="25.5">
      <c r="A871" s="372">
        <v>860</v>
      </c>
      <c r="B871" s="318" t="s">
        <v>181</v>
      </c>
      <c r="C871" s="375" t="s">
        <v>323</v>
      </c>
      <c r="D871" s="375" t="s">
        <v>122</v>
      </c>
      <c r="E871" s="375" t="s">
        <v>11</v>
      </c>
      <c r="F871" s="375" t="s">
        <v>103</v>
      </c>
      <c r="G871" s="270">
        <v>2128.18</v>
      </c>
      <c r="H871" s="270">
        <v>2055.33</v>
      </c>
      <c r="I871" s="271">
        <v>2055.33</v>
      </c>
    </row>
    <row r="872" spans="1:9" ht="25.5">
      <c r="A872" s="372">
        <v>861</v>
      </c>
      <c r="B872" s="318" t="s">
        <v>407</v>
      </c>
      <c r="C872" s="375" t="s">
        <v>408</v>
      </c>
      <c r="D872" s="375"/>
      <c r="E872" s="375"/>
      <c r="F872" s="379"/>
      <c r="G872" s="270">
        <f>G873+G877+G881</f>
        <v>50861.965</v>
      </c>
      <c r="H872" s="270">
        <f>H873+H877+H881</f>
        <v>47379.705</v>
      </c>
      <c r="I872" s="271">
        <f>I873+I877+I881</f>
        <v>47379.705</v>
      </c>
    </row>
    <row r="873" spans="1:9" ht="38.25">
      <c r="A873" s="372">
        <v>862</v>
      </c>
      <c r="B873" s="378" t="s">
        <v>180</v>
      </c>
      <c r="C873" s="375" t="s">
        <v>408</v>
      </c>
      <c r="D873" s="375" t="s">
        <v>170</v>
      </c>
      <c r="E873" s="375"/>
      <c r="F873" s="379"/>
      <c r="G873" s="270">
        <f>G874</f>
        <v>48788.643</v>
      </c>
      <c r="H873" s="270">
        <f aca="true" t="shared" si="159" ref="H873:I875">H874</f>
        <v>45306.383</v>
      </c>
      <c r="I873" s="271">
        <f t="shared" si="159"/>
        <v>45306.383</v>
      </c>
    </row>
    <row r="874" spans="1:9" ht="12.75">
      <c r="A874" s="372">
        <v>863</v>
      </c>
      <c r="B874" s="390" t="s">
        <v>195</v>
      </c>
      <c r="C874" s="375" t="s">
        <v>408</v>
      </c>
      <c r="D874" s="375" t="s">
        <v>140</v>
      </c>
      <c r="E874" s="375"/>
      <c r="F874" s="379"/>
      <c r="G874" s="270">
        <f>G875</f>
        <v>48788.643</v>
      </c>
      <c r="H874" s="270">
        <f t="shared" si="159"/>
        <v>45306.383</v>
      </c>
      <c r="I874" s="271">
        <f t="shared" si="159"/>
        <v>45306.383</v>
      </c>
    </row>
    <row r="875" spans="1:9" ht="12.75">
      <c r="A875" s="372">
        <v>864</v>
      </c>
      <c r="B875" s="318" t="s">
        <v>37</v>
      </c>
      <c r="C875" s="375" t="s">
        <v>408</v>
      </c>
      <c r="D875" s="375" t="s">
        <v>140</v>
      </c>
      <c r="E875" s="375" t="s">
        <v>11</v>
      </c>
      <c r="F875" s="375" t="s">
        <v>8</v>
      </c>
      <c r="G875" s="270">
        <f>G876</f>
        <v>48788.643</v>
      </c>
      <c r="H875" s="270">
        <f t="shared" si="159"/>
        <v>45306.383</v>
      </c>
      <c r="I875" s="271">
        <f t="shared" si="159"/>
        <v>45306.383</v>
      </c>
    </row>
    <row r="876" spans="1:9" ht="12.75">
      <c r="A876" s="372">
        <v>865</v>
      </c>
      <c r="B876" s="318" t="s">
        <v>26</v>
      </c>
      <c r="C876" s="375" t="s">
        <v>408</v>
      </c>
      <c r="D876" s="375" t="s">
        <v>140</v>
      </c>
      <c r="E876" s="375" t="s">
        <v>11</v>
      </c>
      <c r="F876" s="375" t="s">
        <v>65</v>
      </c>
      <c r="G876" s="270">
        <v>48788.643</v>
      </c>
      <c r="H876" s="270">
        <v>45306.383</v>
      </c>
      <c r="I876" s="271">
        <v>45306.383</v>
      </c>
    </row>
    <row r="877" spans="1:9" ht="25.5">
      <c r="A877" s="372">
        <v>866</v>
      </c>
      <c r="B877" s="376" t="s">
        <v>510</v>
      </c>
      <c r="C877" s="375" t="s">
        <v>408</v>
      </c>
      <c r="D877" s="375" t="s">
        <v>182</v>
      </c>
      <c r="E877" s="375"/>
      <c r="F877" s="379"/>
      <c r="G877" s="270">
        <f>G878</f>
        <v>2069.322</v>
      </c>
      <c r="H877" s="270">
        <f aca="true" t="shared" si="160" ref="H877:I879">H878</f>
        <v>2069.322</v>
      </c>
      <c r="I877" s="271">
        <f t="shared" si="160"/>
        <v>2069.322</v>
      </c>
    </row>
    <row r="878" spans="1:9" ht="25.5">
      <c r="A878" s="372">
        <v>867</v>
      </c>
      <c r="B878" s="376" t="s">
        <v>196</v>
      </c>
      <c r="C878" s="375" t="s">
        <v>408</v>
      </c>
      <c r="D878" s="375" t="s">
        <v>183</v>
      </c>
      <c r="E878" s="375"/>
      <c r="F878" s="379"/>
      <c r="G878" s="270">
        <f>G879</f>
        <v>2069.322</v>
      </c>
      <c r="H878" s="270">
        <f t="shared" si="160"/>
        <v>2069.322</v>
      </c>
      <c r="I878" s="271">
        <f t="shared" si="160"/>
        <v>2069.322</v>
      </c>
    </row>
    <row r="879" spans="1:9" ht="15.75" customHeight="1">
      <c r="A879" s="372">
        <v>868</v>
      </c>
      <c r="B879" s="318" t="s">
        <v>37</v>
      </c>
      <c r="C879" s="375" t="s">
        <v>408</v>
      </c>
      <c r="D879" s="375" t="s">
        <v>183</v>
      </c>
      <c r="E879" s="375" t="s">
        <v>11</v>
      </c>
      <c r="F879" s="375" t="s">
        <v>8</v>
      </c>
      <c r="G879" s="270">
        <f>G880</f>
        <v>2069.322</v>
      </c>
      <c r="H879" s="270">
        <f t="shared" si="160"/>
        <v>2069.322</v>
      </c>
      <c r="I879" s="271">
        <f t="shared" si="160"/>
        <v>2069.322</v>
      </c>
    </row>
    <row r="880" spans="1:9" ht="12.75">
      <c r="A880" s="372">
        <v>869</v>
      </c>
      <c r="B880" s="318" t="s">
        <v>26</v>
      </c>
      <c r="C880" s="375" t="s">
        <v>408</v>
      </c>
      <c r="D880" s="375" t="s">
        <v>183</v>
      </c>
      <c r="E880" s="375" t="s">
        <v>11</v>
      </c>
      <c r="F880" s="375" t="s">
        <v>65</v>
      </c>
      <c r="G880" s="270">
        <v>2069.322</v>
      </c>
      <c r="H880" s="270">
        <v>2069.322</v>
      </c>
      <c r="I880" s="271">
        <v>2069.322</v>
      </c>
    </row>
    <row r="881" spans="1:9" ht="12.75">
      <c r="A881" s="372">
        <v>870</v>
      </c>
      <c r="B881" s="378" t="s">
        <v>184</v>
      </c>
      <c r="C881" s="375" t="s">
        <v>408</v>
      </c>
      <c r="D881" s="375" t="s">
        <v>185</v>
      </c>
      <c r="E881" s="375"/>
      <c r="F881" s="379"/>
      <c r="G881" s="270">
        <f>G882</f>
        <v>4</v>
      </c>
      <c r="H881" s="270">
        <f aca="true" t="shared" si="161" ref="H881:I883">H882</f>
        <v>4</v>
      </c>
      <c r="I881" s="271">
        <f>I882</f>
        <v>4</v>
      </c>
    </row>
    <row r="882" spans="1:9" ht="12.75">
      <c r="A882" s="372">
        <v>871</v>
      </c>
      <c r="B882" s="376" t="s">
        <v>186</v>
      </c>
      <c r="C882" s="375" t="s">
        <v>408</v>
      </c>
      <c r="D882" s="375" t="s">
        <v>187</v>
      </c>
      <c r="E882" s="375"/>
      <c r="F882" s="379"/>
      <c r="G882" s="270">
        <f>G883</f>
        <v>4</v>
      </c>
      <c r="H882" s="270">
        <f t="shared" si="161"/>
        <v>4</v>
      </c>
      <c r="I882" s="271">
        <f t="shared" si="161"/>
        <v>4</v>
      </c>
    </row>
    <row r="883" spans="1:9" ht="12.75">
      <c r="A883" s="372">
        <v>872</v>
      </c>
      <c r="B883" s="318" t="s">
        <v>37</v>
      </c>
      <c r="C883" s="375" t="s">
        <v>408</v>
      </c>
      <c r="D883" s="375" t="s">
        <v>187</v>
      </c>
      <c r="E883" s="375" t="s">
        <v>11</v>
      </c>
      <c r="F883" s="375" t="s">
        <v>8</v>
      </c>
      <c r="G883" s="270">
        <f>G884</f>
        <v>4</v>
      </c>
      <c r="H883" s="270">
        <f t="shared" si="161"/>
        <v>4</v>
      </c>
      <c r="I883" s="271">
        <f t="shared" si="161"/>
        <v>4</v>
      </c>
    </row>
    <row r="884" spans="1:9" ht="12.75">
      <c r="A884" s="372">
        <v>873</v>
      </c>
      <c r="B884" s="318" t="s">
        <v>26</v>
      </c>
      <c r="C884" s="375" t="s">
        <v>408</v>
      </c>
      <c r="D884" s="375" t="s">
        <v>187</v>
      </c>
      <c r="E884" s="375" t="s">
        <v>11</v>
      </c>
      <c r="F884" s="375" t="s">
        <v>65</v>
      </c>
      <c r="G884" s="270">
        <v>4</v>
      </c>
      <c r="H884" s="270">
        <v>4</v>
      </c>
      <c r="I884" s="271">
        <v>4</v>
      </c>
    </row>
    <row r="885" spans="1:9" ht="114.75">
      <c r="A885" s="372">
        <v>874</v>
      </c>
      <c r="B885" s="342" t="s">
        <v>780</v>
      </c>
      <c r="C885" s="316" t="s">
        <v>782</v>
      </c>
      <c r="D885" s="316"/>
      <c r="E885" s="316"/>
      <c r="F885" s="276"/>
      <c r="G885" s="223">
        <f>G886+G892</f>
        <v>60</v>
      </c>
      <c r="H885" s="223">
        <f>H886+H892</f>
        <v>60</v>
      </c>
      <c r="I885" s="225">
        <f>I886+I892</f>
        <v>60</v>
      </c>
    </row>
    <row r="886" spans="1:9" ht="25.5">
      <c r="A886" s="372">
        <v>875</v>
      </c>
      <c r="B886" s="317" t="s">
        <v>510</v>
      </c>
      <c r="C886" s="316" t="s">
        <v>782</v>
      </c>
      <c r="D886" s="316" t="s">
        <v>182</v>
      </c>
      <c r="E886" s="316"/>
      <c r="F886" s="276"/>
      <c r="G886" s="223">
        <f>G887</f>
        <v>20</v>
      </c>
      <c r="H886" s="223">
        <f aca="true" t="shared" si="162" ref="H886:I888">H887</f>
        <v>20</v>
      </c>
      <c r="I886" s="225">
        <f t="shared" si="162"/>
        <v>20</v>
      </c>
    </row>
    <row r="887" spans="1:9" ht="25.5">
      <c r="A887" s="372">
        <v>876</v>
      </c>
      <c r="B887" s="314" t="s">
        <v>223</v>
      </c>
      <c r="C887" s="316" t="s">
        <v>782</v>
      </c>
      <c r="D887" s="316" t="s">
        <v>183</v>
      </c>
      <c r="E887" s="316"/>
      <c r="F887" s="276"/>
      <c r="G887" s="223">
        <f>G888+G890</f>
        <v>20</v>
      </c>
      <c r="H887" s="223">
        <f>H888+H890</f>
        <v>20</v>
      </c>
      <c r="I887" s="225">
        <f>I888+I890</f>
        <v>20</v>
      </c>
    </row>
    <row r="888" spans="1:9" ht="18.75" customHeight="1">
      <c r="A888" s="372">
        <v>877</v>
      </c>
      <c r="B888" s="318" t="s">
        <v>37</v>
      </c>
      <c r="C888" s="316" t="s">
        <v>782</v>
      </c>
      <c r="D888" s="316" t="s">
        <v>183</v>
      </c>
      <c r="E888" s="375" t="s">
        <v>11</v>
      </c>
      <c r="F888" s="375" t="s">
        <v>8</v>
      </c>
      <c r="G888" s="223">
        <f>G889</f>
        <v>10</v>
      </c>
      <c r="H888" s="223">
        <f t="shared" si="162"/>
        <v>10</v>
      </c>
      <c r="I888" s="225">
        <f t="shared" si="162"/>
        <v>10</v>
      </c>
    </row>
    <row r="889" spans="1:9" ht="12.75">
      <c r="A889" s="372">
        <v>878</v>
      </c>
      <c r="B889" s="318" t="s">
        <v>26</v>
      </c>
      <c r="C889" s="316" t="s">
        <v>782</v>
      </c>
      <c r="D889" s="316" t="s">
        <v>183</v>
      </c>
      <c r="E889" s="375" t="s">
        <v>11</v>
      </c>
      <c r="F889" s="375" t="s">
        <v>65</v>
      </c>
      <c r="G889" s="223">
        <v>10</v>
      </c>
      <c r="H889" s="223">
        <v>10</v>
      </c>
      <c r="I889" s="225">
        <v>10</v>
      </c>
    </row>
    <row r="890" spans="1:9" ht="12.75">
      <c r="A890" s="372">
        <v>879</v>
      </c>
      <c r="B890" s="396" t="s">
        <v>95</v>
      </c>
      <c r="C890" s="316" t="s">
        <v>782</v>
      </c>
      <c r="D890" s="316" t="s">
        <v>183</v>
      </c>
      <c r="E890" s="375" t="s">
        <v>148</v>
      </c>
      <c r="F890" s="375" t="s">
        <v>8</v>
      </c>
      <c r="G890" s="223">
        <f>G891</f>
        <v>10</v>
      </c>
      <c r="H890" s="223">
        <f>H891</f>
        <v>10</v>
      </c>
      <c r="I890" s="225">
        <f>I891</f>
        <v>10</v>
      </c>
    </row>
    <row r="891" spans="1:9" ht="12.75">
      <c r="A891" s="372">
        <v>880</v>
      </c>
      <c r="B891" s="396" t="s">
        <v>137</v>
      </c>
      <c r="C891" s="316" t="s">
        <v>782</v>
      </c>
      <c r="D891" s="316" t="s">
        <v>183</v>
      </c>
      <c r="E891" s="375" t="s">
        <v>148</v>
      </c>
      <c r="F891" s="375" t="s">
        <v>148</v>
      </c>
      <c r="G891" s="223">
        <v>10</v>
      </c>
      <c r="H891" s="223">
        <v>10</v>
      </c>
      <c r="I891" s="225">
        <v>10</v>
      </c>
    </row>
    <row r="892" spans="1:9" ht="12.75">
      <c r="A892" s="372">
        <v>881</v>
      </c>
      <c r="B892" s="342" t="s">
        <v>184</v>
      </c>
      <c r="C892" s="316" t="s">
        <v>782</v>
      </c>
      <c r="D892" s="316" t="s">
        <v>185</v>
      </c>
      <c r="E892" s="316"/>
      <c r="F892" s="276"/>
      <c r="G892" s="223">
        <f>G893+G898</f>
        <v>40</v>
      </c>
      <c r="H892" s="223">
        <f>H893+H898</f>
        <v>40</v>
      </c>
      <c r="I892" s="225">
        <f>I893+I898</f>
        <v>40</v>
      </c>
    </row>
    <row r="893" spans="1:9" ht="12.75">
      <c r="A893" s="372">
        <v>882</v>
      </c>
      <c r="B893" s="342" t="s">
        <v>781</v>
      </c>
      <c r="C893" s="316" t="s">
        <v>782</v>
      </c>
      <c r="D893" s="316" t="s">
        <v>783</v>
      </c>
      <c r="E893" s="316"/>
      <c r="F893" s="276"/>
      <c r="G893" s="223">
        <f>G894+G896</f>
        <v>20</v>
      </c>
      <c r="H893" s="223">
        <f>H894+H896</f>
        <v>20</v>
      </c>
      <c r="I893" s="225">
        <f>I894+I896</f>
        <v>20</v>
      </c>
    </row>
    <row r="894" spans="1:9" ht="12.75">
      <c r="A894" s="372">
        <v>883</v>
      </c>
      <c r="B894" s="318" t="s">
        <v>37</v>
      </c>
      <c r="C894" s="316" t="s">
        <v>782</v>
      </c>
      <c r="D894" s="316" t="s">
        <v>783</v>
      </c>
      <c r="E894" s="375" t="s">
        <v>11</v>
      </c>
      <c r="F894" s="375" t="s">
        <v>8</v>
      </c>
      <c r="G894" s="223">
        <f>G895</f>
        <v>10</v>
      </c>
      <c r="H894" s="223">
        <f>H895</f>
        <v>10</v>
      </c>
      <c r="I894" s="225">
        <f>I895</f>
        <v>10</v>
      </c>
    </row>
    <row r="895" spans="1:9" ht="12.75">
      <c r="A895" s="372">
        <v>884</v>
      </c>
      <c r="B895" s="318" t="s">
        <v>26</v>
      </c>
      <c r="C895" s="316" t="s">
        <v>782</v>
      </c>
      <c r="D895" s="316" t="s">
        <v>783</v>
      </c>
      <c r="E895" s="375" t="s">
        <v>11</v>
      </c>
      <c r="F895" s="375" t="s">
        <v>65</v>
      </c>
      <c r="G895" s="223">
        <v>10</v>
      </c>
      <c r="H895" s="223">
        <v>10</v>
      </c>
      <c r="I895" s="225">
        <v>10</v>
      </c>
    </row>
    <row r="896" spans="1:9" ht="12.75">
      <c r="A896" s="372">
        <v>885</v>
      </c>
      <c r="B896" s="396" t="s">
        <v>95</v>
      </c>
      <c r="C896" s="316" t="s">
        <v>782</v>
      </c>
      <c r="D896" s="316" t="s">
        <v>783</v>
      </c>
      <c r="E896" s="375" t="s">
        <v>148</v>
      </c>
      <c r="F896" s="375" t="s">
        <v>8</v>
      </c>
      <c r="G896" s="223">
        <f>G897</f>
        <v>10</v>
      </c>
      <c r="H896" s="223">
        <f>H897</f>
        <v>10</v>
      </c>
      <c r="I896" s="225">
        <f>I897</f>
        <v>10</v>
      </c>
    </row>
    <row r="897" spans="1:9" ht="12.75">
      <c r="A897" s="372">
        <v>886</v>
      </c>
      <c r="B897" s="396" t="s">
        <v>137</v>
      </c>
      <c r="C897" s="316" t="s">
        <v>782</v>
      </c>
      <c r="D897" s="316" t="s">
        <v>783</v>
      </c>
      <c r="E897" s="375" t="s">
        <v>148</v>
      </c>
      <c r="F897" s="375" t="s">
        <v>148</v>
      </c>
      <c r="G897" s="223">
        <v>10</v>
      </c>
      <c r="H897" s="223">
        <v>10</v>
      </c>
      <c r="I897" s="225">
        <v>10</v>
      </c>
    </row>
    <row r="898" spans="1:9" ht="12.75">
      <c r="A898" s="372">
        <v>887</v>
      </c>
      <c r="B898" s="342" t="s">
        <v>186</v>
      </c>
      <c r="C898" s="316" t="s">
        <v>782</v>
      </c>
      <c r="D898" s="316" t="s">
        <v>187</v>
      </c>
      <c r="E898" s="316"/>
      <c r="F898" s="276"/>
      <c r="G898" s="223">
        <f>G899+G901</f>
        <v>20</v>
      </c>
      <c r="H898" s="223">
        <f>H899+H901</f>
        <v>20</v>
      </c>
      <c r="I898" s="225">
        <f>I899+I901</f>
        <v>20</v>
      </c>
    </row>
    <row r="899" spans="1:9" ht="12.75">
      <c r="A899" s="372">
        <v>888</v>
      </c>
      <c r="B899" s="318" t="s">
        <v>37</v>
      </c>
      <c r="C899" s="316" t="s">
        <v>782</v>
      </c>
      <c r="D899" s="375" t="s">
        <v>187</v>
      </c>
      <c r="E899" s="375" t="s">
        <v>11</v>
      </c>
      <c r="F899" s="375" t="s">
        <v>8</v>
      </c>
      <c r="G899" s="270">
        <f>G900</f>
        <v>10</v>
      </c>
      <c r="H899" s="270">
        <f>H900</f>
        <v>10</v>
      </c>
      <c r="I899" s="271">
        <f>I900</f>
        <v>10</v>
      </c>
    </row>
    <row r="900" spans="1:9" ht="12.75">
      <c r="A900" s="372">
        <v>889</v>
      </c>
      <c r="B900" s="318" t="s">
        <v>26</v>
      </c>
      <c r="C900" s="316" t="s">
        <v>782</v>
      </c>
      <c r="D900" s="375" t="s">
        <v>187</v>
      </c>
      <c r="E900" s="375" t="s">
        <v>11</v>
      </c>
      <c r="F900" s="375" t="s">
        <v>65</v>
      </c>
      <c r="G900" s="270">
        <v>10</v>
      </c>
      <c r="H900" s="270">
        <v>10</v>
      </c>
      <c r="I900" s="271">
        <v>10</v>
      </c>
    </row>
    <row r="901" spans="1:9" ht="14.25" customHeight="1">
      <c r="A901" s="372">
        <v>890</v>
      </c>
      <c r="B901" s="396" t="s">
        <v>95</v>
      </c>
      <c r="C901" s="316" t="s">
        <v>782</v>
      </c>
      <c r="D901" s="375" t="s">
        <v>187</v>
      </c>
      <c r="E901" s="375" t="s">
        <v>148</v>
      </c>
      <c r="F901" s="375" t="s">
        <v>8</v>
      </c>
      <c r="G901" s="270">
        <f>G902</f>
        <v>10</v>
      </c>
      <c r="H901" s="270">
        <f>H902</f>
        <v>10</v>
      </c>
      <c r="I901" s="271">
        <f>I902</f>
        <v>10</v>
      </c>
    </row>
    <row r="902" spans="1:9" ht="12.75">
      <c r="A902" s="372">
        <v>891</v>
      </c>
      <c r="B902" s="396" t="s">
        <v>137</v>
      </c>
      <c r="C902" s="316" t="s">
        <v>782</v>
      </c>
      <c r="D902" s="375" t="s">
        <v>187</v>
      </c>
      <c r="E902" s="375" t="s">
        <v>148</v>
      </c>
      <c r="F902" s="375" t="s">
        <v>148</v>
      </c>
      <c r="G902" s="270">
        <v>10</v>
      </c>
      <c r="H902" s="270">
        <v>10</v>
      </c>
      <c r="I902" s="271">
        <v>10</v>
      </c>
    </row>
    <row r="903" spans="1:9" ht="76.5">
      <c r="A903" s="372">
        <v>892</v>
      </c>
      <c r="B903" s="388" t="s">
        <v>470</v>
      </c>
      <c r="C903" s="375" t="s">
        <v>469</v>
      </c>
      <c r="D903" s="375"/>
      <c r="E903" s="375"/>
      <c r="F903" s="379"/>
      <c r="G903" s="270">
        <f>G904+G908</f>
        <v>1037.709</v>
      </c>
      <c r="H903" s="270">
        <f>H904+H908</f>
        <v>913.8589999999999</v>
      </c>
      <c r="I903" s="271">
        <f>I904+I908</f>
        <v>913.8589999999999</v>
      </c>
    </row>
    <row r="904" spans="1:9" ht="38.25">
      <c r="A904" s="372">
        <v>893</v>
      </c>
      <c r="B904" s="378" t="s">
        <v>180</v>
      </c>
      <c r="C904" s="375" t="s">
        <v>469</v>
      </c>
      <c r="D904" s="375" t="s">
        <v>170</v>
      </c>
      <c r="E904" s="375"/>
      <c r="F904" s="379"/>
      <c r="G904" s="270">
        <f>G905</f>
        <v>1029.813</v>
      </c>
      <c r="H904" s="270">
        <f aca="true" t="shared" si="163" ref="H904:I906">H905</f>
        <v>905.963</v>
      </c>
      <c r="I904" s="271">
        <f t="shared" si="163"/>
        <v>905.963</v>
      </c>
    </row>
    <row r="905" spans="1:9" ht="12.75">
      <c r="A905" s="372">
        <v>894</v>
      </c>
      <c r="B905" s="390" t="s">
        <v>195</v>
      </c>
      <c r="C905" s="375" t="s">
        <v>469</v>
      </c>
      <c r="D905" s="375" t="s">
        <v>140</v>
      </c>
      <c r="E905" s="375"/>
      <c r="F905" s="379"/>
      <c r="G905" s="270">
        <f>G906</f>
        <v>1029.813</v>
      </c>
      <c r="H905" s="270">
        <f t="shared" si="163"/>
        <v>905.963</v>
      </c>
      <c r="I905" s="271">
        <f t="shared" si="163"/>
        <v>905.963</v>
      </c>
    </row>
    <row r="906" spans="1:9" ht="12.75">
      <c r="A906" s="372">
        <v>895</v>
      </c>
      <c r="B906" s="318" t="s">
        <v>37</v>
      </c>
      <c r="C906" s="375" t="s">
        <v>469</v>
      </c>
      <c r="D906" s="375" t="s">
        <v>140</v>
      </c>
      <c r="E906" s="375" t="s">
        <v>11</v>
      </c>
      <c r="F906" s="375" t="s">
        <v>8</v>
      </c>
      <c r="G906" s="270">
        <f>G907</f>
        <v>1029.813</v>
      </c>
      <c r="H906" s="270">
        <f t="shared" si="163"/>
        <v>905.963</v>
      </c>
      <c r="I906" s="271">
        <f t="shared" si="163"/>
        <v>905.963</v>
      </c>
    </row>
    <row r="907" spans="1:9" ht="12.75">
      <c r="A907" s="372">
        <v>896</v>
      </c>
      <c r="B907" s="318" t="s">
        <v>26</v>
      </c>
      <c r="C907" s="375" t="s">
        <v>469</v>
      </c>
      <c r="D907" s="375" t="s">
        <v>140</v>
      </c>
      <c r="E907" s="375" t="s">
        <v>11</v>
      </c>
      <c r="F907" s="375" t="s">
        <v>65</v>
      </c>
      <c r="G907" s="270">
        <v>1029.813</v>
      </c>
      <c r="H907" s="270">
        <v>905.963</v>
      </c>
      <c r="I907" s="271">
        <v>905.963</v>
      </c>
    </row>
    <row r="908" spans="1:9" ht="25.5">
      <c r="A908" s="372">
        <v>897</v>
      </c>
      <c r="B908" s="376" t="s">
        <v>510</v>
      </c>
      <c r="C908" s="375" t="s">
        <v>469</v>
      </c>
      <c r="D908" s="375" t="s">
        <v>182</v>
      </c>
      <c r="E908" s="375"/>
      <c r="F908" s="379"/>
      <c r="G908" s="270">
        <f>G909</f>
        <v>7.896</v>
      </c>
      <c r="H908" s="270">
        <f aca="true" t="shared" si="164" ref="H908:I910">H909</f>
        <v>7.896</v>
      </c>
      <c r="I908" s="271">
        <f t="shared" si="164"/>
        <v>7.896</v>
      </c>
    </row>
    <row r="909" spans="1:9" ht="25.5">
      <c r="A909" s="372">
        <v>898</v>
      </c>
      <c r="B909" s="376" t="s">
        <v>196</v>
      </c>
      <c r="C909" s="375" t="s">
        <v>469</v>
      </c>
      <c r="D909" s="375" t="s">
        <v>183</v>
      </c>
      <c r="E909" s="375"/>
      <c r="F909" s="379"/>
      <c r="G909" s="270">
        <f>G910</f>
        <v>7.896</v>
      </c>
      <c r="H909" s="270">
        <f t="shared" si="164"/>
        <v>7.896</v>
      </c>
      <c r="I909" s="271">
        <f t="shared" si="164"/>
        <v>7.896</v>
      </c>
    </row>
    <row r="910" spans="1:9" ht="12.75">
      <c r="A910" s="372">
        <v>899</v>
      </c>
      <c r="B910" s="318" t="s">
        <v>37</v>
      </c>
      <c r="C910" s="375" t="s">
        <v>469</v>
      </c>
      <c r="D910" s="375" t="s">
        <v>183</v>
      </c>
      <c r="E910" s="375" t="s">
        <v>11</v>
      </c>
      <c r="F910" s="375" t="s">
        <v>8</v>
      </c>
      <c r="G910" s="270">
        <f>G911</f>
        <v>7.896</v>
      </c>
      <c r="H910" s="270">
        <f t="shared" si="164"/>
        <v>7.896</v>
      </c>
      <c r="I910" s="271">
        <f t="shared" si="164"/>
        <v>7.896</v>
      </c>
    </row>
    <row r="911" spans="1:9" ht="12.75">
      <c r="A911" s="372">
        <v>900</v>
      </c>
      <c r="B911" s="318" t="s">
        <v>26</v>
      </c>
      <c r="C911" s="375" t="s">
        <v>469</v>
      </c>
      <c r="D911" s="375" t="s">
        <v>183</v>
      </c>
      <c r="E911" s="375" t="s">
        <v>11</v>
      </c>
      <c r="F911" s="375" t="s">
        <v>65</v>
      </c>
      <c r="G911" s="270">
        <v>7.896</v>
      </c>
      <c r="H911" s="270">
        <v>7.896</v>
      </c>
      <c r="I911" s="271">
        <v>7.896</v>
      </c>
    </row>
    <row r="912" spans="1:9" ht="76.5">
      <c r="A912" s="372">
        <v>901</v>
      </c>
      <c r="B912" s="388" t="s">
        <v>475</v>
      </c>
      <c r="C912" s="375" t="s">
        <v>471</v>
      </c>
      <c r="D912" s="375"/>
      <c r="E912" s="375"/>
      <c r="F912" s="379"/>
      <c r="G912" s="270">
        <f>G913+G917</f>
        <v>613.672</v>
      </c>
      <c r="H912" s="270">
        <f>H913+H917</f>
        <v>540.822</v>
      </c>
      <c r="I912" s="271">
        <f>I913+I917</f>
        <v>540.822</v>
      </c>
    </row>
    <row r="913" spans="1:9" ht="38.25">
      <c r="A913" s="372">
        <v>902</v>
      </c>
      <c r="B913" s="378" t="s">
        <v>180</v>
      </c>
      <c r="C913" s="375" t="s">
        <v>471</v>
      </c>
      <c r="D913" s="375" t="s">
        <v>170</v>
      </c>
      <c r="E913" s="375"/>
      <c r="F913" s="379"/>
      <c r="G913" s="270">
        <f>G914</f>
        <v>605.769</v>
      </c>
      <c r="H913" s="270">
        <f aca="true" t="shared" si="165" ref="H913:I915">H914</f>
        <v>532.919</v>
      </c>
      <c r="I913" s="271">
        <f t="shared" si="165"/>
        <v>532.919</v>
      </c>
    </row>
    <row r="914" spans="1:9" ht="12.75">
      <c r="A914" s="372">
        <v>903</v>
      </c>
      <c r="B914" s="390" t="s">
        <v>195</v>
      </c>
      <c r="C914" s="375" t="s">
        <v>471</v>
      </c>
      <c r="D914" s="375" t="s">
        <v>140</v>
      </c>
      <c r="E914" s="375"/>
      <c r="F914" s="379"/>
      <c r="G914" s="270">
        <f>G915</f>
        <v>605.769</v>
      </c>
      <c r="H914" s="270">
        <f t="shared" si="165"/>
        <v>532.919</v>
      </c>
      <c r="I914" s="271">
        <f t="shared" si="165"/>
        <v>532.919</v>
      </c>
    </row>
    <row r="915" spans="1:9" ht="12.75">
      <c r="A915" s="372">
        <v>904</v>
      </c>
      <c r="B915" s="318" t="s">
        <v>37</v>
      </c>
      <c r="C915" s="375" t="s">
        <v>471</v>
      </c>
      <c r="D915" s="375" t="s">
        <v>140</v>
      </c>
      <c r="E915" s="375" t="s">
        <v>11</v>
      </c>
      <c r="F915" s="375" t="s">
        <v>8</v>
      </c>
      <c r="G915" s="270">
        <f>G916</f>
        <v>605.769</v>
      </c>
      <c r="H915" s="270">
        <f t="shared" si="165"/>
        <v>532.919</v>
      </c>
      <c r="I915" s="271">
        <f t="shared" si="165"/>
        <v>532.919</v>
      </c>
    </row>
    <row r="916" spans="1:9" ht="12.75">
      <c r="A916" s="372">
        <v>905</v>
      </c>
      <c r="B916" s="318" t="s">
        <v>26</v>
      </c>
      <c r="C916" s="375" t="s">
        <v>471</v>
      </c>
      <c r="D916" s="375" t="s">
        <v>140</v>
      </c>
      <c r="E916" s="375" t="s">
        <v>11</v>
      </c>
      <c r="F916" s="375" t="s">
        <v>65</v>
      </c>
      <c r="G916" s="270">
        <v>605.769</v>
      </c>
      <c r="H916" s="270">
        <v>532.919</v>
      </c>
      <c r="I916" s="271">
        <v>532.919</v>
      </c>
    </row>
    <row r="917" spans="1:9" ht="25.5">
      <c r="A917" s="372">
        <v>906</v>
      </c>
      <c r="B917" s="376" t="s">
        <v>510</v>
      </c>
      <c r="C917" s="375" t="s">
        <v>471</v>
      </c>
      <c r="D917" s="375" t="s">
        <v>182</v>
      </c>
      <c r="E917" s="375"/>
      <c r="F917" s="379"/>
      <c r="G917" s="270">
        <f>G918</f>
        <v>7.903</v>
      </c>
      <c r="H917" s="270">
        <f aca="true" t="shared" si="166" ref="H917:I919">H918</f>
        <v>7.903</v>
      </c>
      <c r="I917" s="271">
        <f t="shared" si="166"/>
        <v>7.903</v>
      </c>
    </row>
    <row r="918" spans="1:9" ht="25.5">
      <c r="A918" s="372">
        <v>907</v>
      </c>
      <c r="B918" s="376" t="s">
        <v>196</v>
      </c>
      <c r="C918" s="375" t="s">
        <v>471</v>
      </c>
      <c r="D918" s="375" t="s">
        <v>183</v>
      </c>
      <c r="E918" s="375"/>
      <c r="F918" s="379"/>
      <c r="G918" s="270">
        <f>G919</f>
        <v>7.903</v>
      </c>
      <c r="H918" s="270">
        <f t="shared" si="166"/>
        <v>7.903</v>
      </c>
      <c r="I918" s="271">
        <f t="shared" si="166"/>
        <v>7.903</v>
      </c>
    </row>
    <row r="919" spans="1:9" ht="12.75">
      <c r="A919" s="372">
        <v>908</v>
      </c>
      <c r="B919" s="318" t="s">
        <v>37</v>
      </c>
      <c r="C919" s="375" t="s">
        <v>471</v>
      </c>
      <c r="D919" s="375" t="s">
        <v>183</v>
      </c>
      <c r="E919" s="375" t="s">
        <v>11</v>
      </c>
      <c r="F919" s="375" t="s">
        <v>8</v>
      </c>
      <c r="G919" s="270">
        <f>G920</f>
        <v>7.903</v>
      </c>
      <c r="H919" s="270">
        <f t="shared" si="166"/>
        <v>7.903</v>
      </c>
      <c r="I919" s="271">
        <f t="shared" si="166"/>
        <v>7.903</v>
      </c>
    </row>
    <row r="920" spans="1:9" ht="12.75">
      <c r="A920" s="372">
        <v>909</v>
      </c>
      <c r="B920" s="318" t="s">
        <v>26</v>
      </c>
      <c r="C920" s="375" t="s">
        <v>471</v>
      </c>
      <c r="D920" s="375" t="s">
        <v>183</v>
      </c>
      <c r="E920" s="375" t="s">
        <v>11</v>
      </c>
      <c r="F920" s="375" t="s">
        <v>65</v>
      </c>
      <c r="G920" s="270">
        <v>7.903</v>
      </c>
      <c r="H920" s="270">
        <v>7.903</v>
      </c>
      <c r="I920" s="271">
        <v>7.903</v>
      </c>
    </row>
    <row r="921" spans="1:9" ht="76.5">
      <c r="A921" s="372">
        <v>910</v>
      </c>
      <c r="B921" s="388" t="s">
        <v>476</v>
      </c>
      <c r="C921" s="375" t="s">
        <v>472</v>
      </c>
      <c r="D921" s="375"/>
      <c r="E921" s="375"/>
      <c r="F921" s="379"/>
      <c r="G921" s="270">
        <f>G922+G926</f>
        <v>4735.28</v>
      </c>
      <c r="H921" s="270">
        <f>H922+H926</f>
        <v>4254.47</v>
      </c>
      <c r="I921" s="271">
        <f>I922+I926</f>
        <v>4254.47</v>
      </c>
    </row>
    <row r="922" spans="1:9" ht="38.25">
      <c r="A922" s="372">
        <v>911</v>
      </c>
      <c r="B922" s="378" t="s">
        <v>180</v>
      </c>
      <c r="C922" s="375" t="s">
        <v>472</v>
      </c>
      <c r="D922" s="375" t="s">
        <v>170</v>
      </c>
      <c r="E922" s="375"/>
      <c r="F922" s="379"/>
      <c r="G922" s="270">
        <f>G923</f>
        <v>4727.48</v>
      </c>
      <c r="H922" s="270">
        <f aca="true" t="shared" si="167" ref="H922:I924">H923</f>
        <v>4246.67</v>
      </c>
      <c r="I922" s="271">
        <f t="shared" si="167"/>
        <v>4246.67</v>
      </c>
    </row>
    <row r="923" spans="1:9" ht="12.75">
      <c r="A923" s="372">
        <v>912</v>
      </c>
      <c r="B923" s="390" t="s">
        <v>195</v>
      </c>
      <c r="C923" s="375" t="s">
        <v>472</v>
      </c>
      <c r="D923" s="375" t="s">
        <v>140</v>
      </c>
      <c r="E923" s="375"/>
      <c r="F923" s="379"/>
      <c r="G923" s="270">
        <f>G924</f>
        <v>4727.48</v>
      </c>
      <c r="H923" s="270">
        <f t="shared" si="167"/>
        <v>4246.67</v>
      </c>
      <c r="I923" s="271">
        <f t="shared" si="167"/>
        <v>4246.67</v>
      </c>
    </row>
    <row r="924" spans="1:9" ht="12.75">
      <c r="A924" s="372">
        <v>913</v>
      </c>
      <c r="B924" s="318" t="s">
        <v>37</v>
      </c>
      <c r="C924" s="375" t="s">
        <v>472</v>
      </c>
      <c r="D924" s="375" t="s">
        <v>140</v>
      </c>
      <c r="E924" s="375" t="s">
        <v>11</v>
      </c>
      <c r="F924" s="375" t="s">
        <v>8</v>
      </c>
      <c r="G924" s="270">
        <f>G925</f>
        <v>4727.48</v>
      </c>
      <c r="H924" s="270">
        <f t="shared" si="167"/>
        <v>4246.67</v>
      </c>
      <c r="I924" s="271">
        <f t="shared" si="167"/>
        <v>4246.67</v>
      </c>
    </row>
    <row r="925" spans="1:9" ht="12.75">
      <c r="A925" s="372">
        <v>914</v>
      </c>
      <c r="B925" s="318" t="s">
        <v>26</v>
      </c>
      <c r="C925" s="375" t="s">
        <v>472</v>
      </c>
      <c r="D925" s="375" t="s">
        <v>140</v>
      </c>
      <c r="E925" s="375" t="s">
        <v>11</v>
      </c>
      <c r="F925" s="375" t="s">
        <v>65</v>
      </c>
      <c r="G925" s="270">
        <v>4727.48</v>
      </c>
      <c r="H925" s="270">
        <v>4246.67</v>
      </c>
      <c r="I925" s="271">
        <v>4246.67</v>
      </c>
    </row>
    <row r="926" spans="1:9" ht="25.5">
      <c r="A926" s="372">
        <v>915</v>
      </c>
      <c r="B926" s="376" t="s">
        <v>510</v>
      </c>
      <c r="C926" s="375" t="s">
        <v>472</v>
      </c>
      <c r="D926" s="375" t="s">
        <v>182</v>
      </c>
      <c r="E926" s="375"/>
      <c r="F926" s="379"/>
      <c r="G926" s="270">
        <f>G927</f>
        <v>7.8</v>
      </c>
      <c r="H926" s="270">
        <f aca="true" t="shared" si="168" ref="H926:I928">H927</f>
        <v>7.8</v>
      </c>
      <c r="I926" s="271">
        <f t="shared" si="168"/>
        <v>7.8</v>
      </c>
    </row>
    <row r="927" spans="1:9" ht="25.5">
      <c r="A927" s="372">
        <v>916</v>
      </c>
      <c r="B927" s="376" t="s">
        <v>196</v>
      </c>
      <c r="C927" s="375" t="s">
        <v>472</v>
      </c>
      <c r="D927" s="375" t="s">
        <v>183</v>
      </c>
      <c r="E927" s="375"/>
      <c r="F927" s="379"/>
      <c r="G927" s="270">
        <f>G928</f>
        <v>7.8</v>
      </c>
      <c r="H927" s="270">
        <f t="shared" si="168"/>
        <v>7.8</v>
      </c>
      <c r="I927" s="271">
        <f t="shared" si="168"/>
        <v>7.8</v>
      </c>
    </row>
    <row r="928" spans="1:9" ht="12.75">
      <c r="A928" s="372">
        <v>917</v>
      </c>
      <c r="B928" s="318" t="s">
        <v>37</v>
      </c>
      <c r="C928" s="375" t="s">
        <v>472</v>
      </c>
      <c r="D928" s="375" t="s">
        <v>183</v>
      </c>
      <c r="E928" s="375" t="s">
        <v>11</v>
      </c>
      <c r="F928" s="375" t="s">
        <v>8</v>
      </c>
      <c r="G928" s="270">
        <f>G929</f>
        <v>7.8</v>
      </c>
      <c r="H928" s="270">
        <f t="shared" si="168"/>
        <v>7.8</v>
      </c>
      <c r="I928" s="271">
        <f t="shared" si="168"/>
        <v>7.8</v>
      </c>
    </row>
    <row r="929" spans="1:9" ht="12.75">
      <c r="A929" s="372">
        <v>918</v>
      </c>
      <c r="B929" s="318" t="s">
        <v>26</v>
      </c>
      <c r="C929" s="375" t="s">
        <v>472</v>
      </c>
      <c r="D929" s="375" t="s">
        <v>183</v>
      </c>
      <c r="E929" s="375" t="s">
        <v>11</v>
      </c>
      <c r="F929" s="375" t="s">
        <v>65</v>
      </c>
      <c r="G929" s="270">
        <v>7.8</v>
      </c>
      <c r="H929" s="270">
        <v>7.8</v>
      </c>
      <c r="I929" s="271">
        <v>7.8</v>
      </c>
    </row>
    <row r="930" spans="1:9" ht="76.5">
      <c r="A930" s="372">
        <v>919</v>
      </c>
      <c r="B930" s="388" t="s">
        <v>477</v>
      </c>
      <c r="C930" s="375" t="s">
        <v>473</v>
      </c>
      <c r="D930" s="375"/>
      <c r="E930" s="375"/>
      <c r="F930" s="379"/>
      <c r="G930" s="270">
        <f>G931+G935</f>
        <v>1895.374</v>
      </c>
      <c r="H930" s="270">
        <f>H931+H935</f>
        <v>1713.244</v>
      </c>
      <c r="I930" s="271">
        <f>I931+I935</f>
        <v>1713.244</v>
      </c>
    </row>
    <row r="931" spans="1:9" ht="38.25">
      <c r="A931" s="372">
        <v>920</v>
      </c>
      <c r="B931" s="378" t="s">
        <v>180</v>
      </c>
      <c r="C931" s="375" t="s">
        <v>473</v>
      </c>
      <c r="D931" s="375" t="s">
        <v>170</v>
      </c>
      <c r="E931" s="375"/>
      <c r="F931" s="379"/>
      <c r="G931" s="270">
        <f>G932</f>
        <v>1887.471</v>
      </c>
      <c r="H931" s="270">
        <f aca="true" t="shared" si="169" ref="H931:I933">H932</f>
        <v>1705.341</v>
      </c>
      <c r="I931" s="271">
        <f t="shared" si="169"/>
        <v>1705.341</v>
      </c>
    </row>
    <row r="932" spans="1:9" ht="12.75">
      <c r="A932" s="372">
        <v>921</v>
      </c>
      <c r="B932" s="390" t="s">
        <v>195</v>
      </c>
      <c r="C932" s="375" t="s">
        <v>473</v>
      </c>
      <c r="D932" s="375" t="s">
        <v>140</v>
      </c>
      <c r="E932" s="375"/>
      <c r="F932" s="379"/>
      <c r="G932" s="270">
        <f>G933</f>
        <v>1887.471</v>
      </c>
      <c r="H932" s="270">
        <f t="shared" si="169"/>
        <v>1705.341</v>
      </c>
      <c r="I932" s="271">
        <f t="shared" si="169"/>
        <v>1705.341</v>
      </c>
    </row>
    <row r="933" spans="1:9" ht="12.75">
      <c r="A933" s="372">
        <v>922</v>
      </c>
      <c r="B933" s="318" t="s">
        <v>37</v>
      </c>
      <c r="C933" s="375" t="s">
        <v>473</v>
      </c>
      <c r="D933" s="375" t="s">
        <v>140</v>
      </c>
      <c r="E933" s="375" t="s">
        <v>11</v>
      </c>
      <c r="F933" s="375" t="s">
        <v>8</v>
      </c>
      <c r="G933" s="270">
        <f>G934</f>
        <v>1887.471</v>
      </c>
      <c r="H933" s="270">
        <f t="shared" si="169"/>
        <v>1705.341</v>
      </c>
      <c r="I933" s="271">
        <f t="shared" si="169"/>
        <v>1705.341</v>
      </c>
    </row>
    <row r="934" spans="1:9" ht="12.75">
      <c r="A934" s="372">
        <v>923</v>
      </c>
      <c r="B934" s="318" t="s">
        <v>26</v>
      </c>
      <c r="C934" s="375" t="s">
        <v>473</v>
      </c>
      <c r="D934" s="375" t="s">
        <v>140</v>
      </c>
      <c r="E934" s="375" t="s">
        <v>11</v>
      </c>
      <c r="F934" s="375" t="s">
        <v>65</v>
      </c>
      <c r="G934" s="270">
        <v>1887.471</v>
      </c>
      <c r="H934" s="270">
        <v>1705.341</v>
      </c>
      <c r="I934" s="271">
        <v>1705.341</v>
      </c>
    </row>
    <row r="935" spans="1:9" ht="25.5">
      <c r="A935" s="372">
        <v>924</v>
      </c>
      <c r="B935" s="376" t="s">
        <v>510</v>
      </c>
      <c r="C935" s="375" t="s">
        <v>473</v>
      </c>
      <c r="D935" s="375" t="s">
        <v>182</v>
      </c>
      <c r="E935" s="375"/>
      <c r="F935" s="379"/>
      <c r="G935" s="270">
        <f>G936</f>
        <v>7.903</v>
      </c>
      <c r="H935" s="270">
        <f aca="true" t="shared" si="170" ref="H935:I937">H936</f>
        <v>7.903</v>
      </c>
      <c r="I935" s="271">
        <f t="shared" si="170"/>
        <v>7.903</v>
      </c>
    </row>
    <row r="936" spans="1:9" ht="25.5">
      <c r="A936" s="372">
        <v>925</v>
      </c>
      <c r="B936" s="376" t="s">
        <v>196</v>
      </c>
      <c r="C936" s="375" t="s">
        <v>473</v>
      </c>
      <c r="D936" s="375" t="s">
        <v>183</v>
      </c>
      <c r="E936" s="375"/>
      <c r="F936" s="379"/>
      <c r="G936" s="270">
        <f>G937</f>
        <v>7.903</v>
      </c>
      <c r="H936" s="270">
        <f t="shared" si="170"/>
        <v>7.903</v>
      </c>
      <c r="I936" s="271">
        <f t="shared" si="170"/>
        <v>7.903</v>
      </c>
    </row>
    <row r="937" spans="1:9" ht="12.75">
      <c r="A937" s="372">
        <v>926</v>
      </c>
      <c r="B937" s="318" t="s">
        <v>37</v>
      </c>
      <c r="C937" s="375" t="s">
        <v>473</v>
      </c>
      <c r="D937" s="375" t="s">
        <v>183</v>
      </c>
      <c r="E937" s="375" t="s">
        <v>11</v>
      </c>
      <c r="F937" s="375" t="s">
        <v>8</v>
      </c>
      <c r="G937" s="270">
        <f>G938</f>
        <v>7.903</v>
      </c>
      <c r="H937" s="270">
        <f t="shared" si="170"/>
        <v>7.903</v>
      </c>
      <c r="I937" s="271">
        <f t="shared" si="170"/>
        <v>7.903</v>
      </c>
    </row>
    <row r="938" spans="1:9" ht="12.75">
      <c r="A938" s="372">
        <v>927</v>
      </c>
      <c r="B938" s="318" t="s">
        <v>26</v>
      </c>
      <c r="C938" s="375" t="s">
        <v>473</v>
      </c>
      <c r="D938" s="375" t="s">
        <v>183</v>
      </c>
      <c r="E938" s="375" t="s">
        <v>11</v>
      </c>
      <c r="F938" s="375" t="s">
        <v>65</v>
      </c>
      <c r="G938" s="270">
        <v>7.903</v>
      </c>
      <c r="H938" s="270">
        <v>7.903</v>
      </c>
      <c r="I938" s="271">
        <v>7.903</v>
      </c>
    </row>
    <row r="939" spans="1:9" ht="76.5">
      <c r="A939" s="372">
        <v>928</v>
      </c>
      <c r="B939" s="388" t="s">
        <v>478</v>
      </c>
      <c r="C939" s="375" t="s">
        <v>474</v>
      </c>
      <c r="D939" s="375"/>
      <c r="E939" s="375"/>
      <c r="F939" s="379"/>
      <c r="G939" s="270">
        <f>G940+G944</f>
        <v>1086.213</v>
      </c>
      <c r="H939" s="270">
        <f>H940+H944</f>
        <v>0</v>
      </c>
      <c r="I939" s="271">
        <f>I940+I944</f>
        <v>0</v>
      </c>
    </row>
    <row r="940" spans="1:9" ht="38.25">
      <c r="A940" s="372">
        <v>929</v>
      </c>
      <c r="B940" s="378" t="s">
        <v>180</v>
      </c>
      <c r="C940" s="375" t="s">
        <v>474</v>
      </c>
      <c r="D940" s="375" t="s">
        <v>170</v>
      </c>
      <c r="E940" s="375"/>
      <c r="F940" s="379"/>
      <c r="G940" s="270">
        <f>G941</f>
        <v>1078.308</v>
      </c>
      <c r="H940" s="270">
        <f aca="true" t="shared" si="171" ref="H940:I942">H941</f>
        <v>0</v>
      </c>
      <c r="I940" s="271">
        <f t="shared" si="171"/>
        <v>0</v>
      </c>
    </row>
    <row r="941" spans="1:9" ht="12.75">
      <c r="A941" s="372">
        <v>930</v>
      </c>
      <c r="B941" s="390" t="s">
        <v>195</v>
      </c>
      <c r="C941" s="375" t="s">
        <v>474</v>
      </c>
      <c r="D941" s="375" t="s">
        <v>140</v>
      </c>
      <c r="E941" s="375"/>
      <c r="F941" s="379"/>
      <c r="G941" s="270">
        <f>G942</f>
        <v>1078.308</v>
      </c>
      <c r="H941" s="270">
        <f t="shared" si="171"/>
        <v>0</v>
      </c>
      <c r="I941" s="271">
        <f t="shared" si="171"/>
        <v>0</v>
      </c>
    </row>
    <row r="942" spans="1:9" ht="12.75">
      <c r="A942" s="372">
        <v>931</v>
      </c>
      <c r="B942" s="318" t="s">
        <v>37</v>
      </c>
      <c r="C942" s="375" t="s">
        <v>474</v>
      </c>
      <c r="D942" s="375" t="s">
        <v>140</v>
      </c>
      <c r="E942" s="375" t="s">
        <v>11</v>
      </c>
      <c r="F942" s="375" t="s">
        <v>8</v>
      </c>
      <c r="G942" s="270">
        <f>G943</f>
        <v>1078.308</v>
      </c>
      <c r="H942" s="270">
        <f t="shared" si="171"/>
        <v>0</v>
      </c>
      <c r="I942" s="271">
        <f t="shared" si="171"/>
        <v>0</v>
      </c>
    </row>
    <row r="943" spans="1:9" ht="12.75">
      <c r="A943" s="372">
        <v>932</v>
      </c>
      <c r="B943" s="318" t="s">
        <v>26</v>
      </c>
      <c r="C943" s="375" t="s">
        <v>474</v>
      </c>
      <c r="D943" s="375" t="s">
        <v>140</v>
      </c>
      <c r="E943" s="375" t="s">
        <v>11</v>
      </c>
      <c r="F943" s="375" t="s">
        <v>65</v>
      </c>
      <c r="G943" s="270">
        <v>1078.308</v>
      </c>
      <c r="H943" s="270">
        <v>0</v>
      </c>
      <c r="I943" s="271">
        <v>0</v>
      </c>
    </row>
    <row r="944" spans="1:9" ht="25.5">
      <c r="A944" s="372">
        <v>933</v>
      </c>
      <c r="B944" s="376" t="s">
        <v>510</v>
      </c>
      <c r="C944" s="375" t="s">
        <v>474</v>
      </c>
      <c r="D944" s="375" t="s">
        <v>182</v>
      </c>
      <c r="E944" s="375"/>
      <c r="F944" s="379"/>
      <c r="G944" s="270">
        <f>G945</f>
        <v>7.905</v>
      </c>
      <c r="H944" s="270">
        <f aca="true" t="shared" si="172" ref="H944:I946">H945</f>
        <v>0</v>
      </c>
      <c r="I944" s="271">
        <f t="shared" si="172"/>
        <v>0</v>
      </c>
    </row>
    <row r="945" spans="1:9" ht="25.5">
      <c r="A945" s="372">
        <v>934</v>
      </c>
      <c r="B945" s="376" t="s">
        <v>196</v>
      </c>
      <c r="C945" s="375" t="s">
        <v>474</v>
      </c>
      <c r="D945" s="375" t="s">
        <v>183</v>
      </c>
      <c r="E945" s="375"/>
      <c r="F945" s="379"/>
      <c r="G945" s="270">
        <f>G946</f>
        <v>7.905</v>
      </c>
      <c r="H945" s="270">
        <f t="shared" si="172"/>
        <v>0</v>
      </c>
      <c r="I945" s="271">
        <f t="shared" si="172"/>
        <v>0</v>
      </c>
    </row>
    <row r="946" spans="1:9" ht="12.75">
      <c r="A946" s="372">
        <v>935</v>
      </c>
      <c r="B946" s="318" t="s">
        <v>37</v>
      </c>
      <c r="C946" s="375" t="s">
        <v>474</v>
      </c>
      <c r="D946" s="375" t="s">
        <v>183</v>
      </c>
      <c r="E946" s="375" t="s">
        <v>11</v>
      </c>
      <c r="F946" s="375" t="s">
        <v>8</v>
      </c>
      <c r="G946" s="270">
        <f>G947</f>
        <v>7.905</v>
      </c>
      <c r="H946" s="270">
        <f t="shared" si="172"/>
        <v>0</v>
      </c>
      <c r="I946" s="271">
        <f t="shared" si="172"/>
        <v>0</v>
      </c>
    </row>
    <row r="947" spans="1:9" ht="12.75">
      <c r="A947" s="372">
        <v>936</v>
      </c>
      <c r="B947" s="318" t="s">
        <v>26</v>
      </c>
      <c r="C947" s="375" t="s">
        <v>474</v>
      </c>
      <c r="D947" s="375" t="s">
        <v>183</v>
      </c>
      <c r="E947" s="375" t="s">
        <v>11</v>
      </c>
      <c r="F947" s="375" t="s">
        <v>65</v>
      </c>
      <c r="G947" s="270">
        <v>7.905</v>
      </c>
      <c r="H947" s="270">
        <v>0</v>
      </c>
      <c r="I947" s="271">
        <v>0</v>
      </c>
    </row>
    <row r="948" spans="1:9" ht="76.5">
      <c r="A948" s="372">
        <v>937</v>
      </c>
      <c r="B948" s="388" t="s">
        <v>480</v>
      </c>
      <c r="C948" s="375" t="s">
        <v>479</v>
      </c>
      <c r="D948" s="375"/>
      <c r="E948" s="375"/>
      <c r="F948" s="379"/>
      <c r="G948" s="270">
        <f>G949+G953</f>
        <v>3355.332</v>
      </c>
      <c r="H948" s="270">
        <f>H949+H953</f>
        <v>0</v>
      </c>
      <c r="I948" s="271">
        <f>I949+I953</f>
        <v>0</v>
      </c>
    </row>
    <row r="949" spans="1:9" ht="38.25">
      <c r="A949" s="372">
        <v>938</v>
      </c>
      <c r="B949" s="378" t="s">
        <v>180</v>
      </c>
      <c r="C949" s="375" t="s">
        <v>479</v>
      </c>
      <c r="D949" s="375" t="s">
        <v>170</v>
      </c>
      <c r="E949" s="375"/>
      <c r="F949" s="379"/>
      <c r="G949" s="270">
        <f>G950</f>
        <v>3339.522</v>
      </c>
      <c r="H949" s="270">
        <f aca="true" t="shared" si="173" ref="H949:I951">H950</f>
        <v>0</v>
      </c>
      <c r="I949" s="271">
        <f t="shared" si="173"/>
        <v>0</v>
      </c>
    </row>
    <row r="950" spans="1:9" ht="12.75">
      <c r="A950" s="372">
        <v>939</v>
      </c>
      <c r="B950" s="390" t="s">
        <v>195</v>
      </c>
      <c r="C950" s="375" t="s">
        <v>479</v>
      </c>
      <c r="D950" s="375" t="s">
        <v>140</v>
      </c>
      <c r="E950" s="375"/>
      <c r="F950" s="379"/>
      <c r="G950" s="270">
        <f>G951</f>
        <v>3339.522</v>
      </c>
      <c r="H950" s="270">
        <f t="shared" si="173"/>
        <v>0</v>
      </c>
      <c r="I950" s="271">
        <f t="shared" si="173"/>
        <v>0</v>
      </c>
    </row>
    <row r="951" spans="1:9" ht="12.75">
      <c r="A951" s="372">
        <v>940</v>
      </c>
      <c r="B951" s="318" t="s">
        <v>37</v>
      </c>
      <c r="C951" s="375" t="s">
        <v>479</v>
      </c>
      <c r="D951" s="375" t="s">
        <v>140</v>
      </c>
      <c r="E951" s="375" t="s">
        <v>11</v>
      </c>
      <c r="F951" s="375" t="s">
        <v>8</v>
      </c>
      <c r="G951" s="270">
        <f>G952</f>
        <v>3339.522</v>
      </c>
      <c r="H951" s="270">
        <f t="shared" si="173"/>
        <v>0</v>
      </c>
      <c r="I951" s="271">
        <f t="shared" si="173"/>
        <v>0</v>
      </c>
    </row>
    <row r="952" spans="1:9" ht="12.75">
      <c r="A952" s="372">
        <v>941</v>
      </c>
      <c r="B952" s="318" t="s">
        <v>26</v>
      </c>
      <c r="C952" s="375" t="s">
        <v>479</v>
      </c>
      <c r="D952" s="375" t="s">
        <v>140</v>
      </c>
      <c r="E952" s="375" t="s">
        <v>11</v>
      </c>
      <c r="F952" s="375" t="s">
        <v>65</v>
      </c>
      <c r="G952" s="270">
        <v>3339.522</v>
      </c>
      <c r="H952" s="270">
        <v>0</v>
      </c>
      <c r="I952" s="271">
        <v>0</v>
      </c>
    </row>
    <row r="953" spans="1:9" ht="25.5">
      <c r="A953" s="372">
        <v>942</v>
      </c>
      <c r="B953" s="376" t="s">
        <v>510</v>
      </c>
      <c r="C953" s="375" t="s">
        <v>479</v>
      </c>
      <c r="D953" s="375" t="s">
        <v>182</v>
      </c>
      <c r="E953" s="375"/>
      <c r="F953" s="379"/>
      <c r="G953" s="270">
        <f>G954</f>
        <v>15.81</v>
      </c>
      <c r="H953" s="270">
        <f aca="true" t="shared" si="174" ref="H953:I955">H954</f>
        <v>0</v>
      </c>
      <c r="I953" s="271">
        <f t="shared" si="174"/>
        <v>0</v>
      </c>
    </row>
    <row r="954" spans="1:9" ht="25.5">
      <c r="A954" s="372">
        <v>943</v>
      </c>
      <c r="B954" s="376" t="s">
        <v>196</v>
      </c>
      <c r="C954" s="375" t="s">
        <v>479</v>
      </c>
      <c r="D954" s="375" t="s">
        <v>183</v>
      </c>
      <c r="E954" s="375"/>
      <c r="F954" s="379"/>
      <c r="G954" s="270">
        <f>G955</f>
        <v>15.81</v>
      </c>
      <c r="H954" s="270">
        <f t="shared" si="174"/>
        <v>0</v>
      </c>
      <c r="I954" s="271">
        <f t="shared" si="174"/>
        <v>0</v>
      </c>
    </row>
    <row r="955" spans="1:9" ht="12.75">
      <c r="A955" s="372">
        <v>944</v>
      </c>
      <c r="B955" s="318" t="s">
        <v>37</v>
      </c>
      <c r="C955" s="375" t="s">
        <v>479</v>
      </c>
      <c r="D955" s="375" t="s">
        <v>183</v>
      </c>
      <c r="E955" s="375" t="s">
        <v>11</v>
      </c>
      <c r="F955" s="375" t="s">
        <v>8</v>
      </c>
      <c r="G955" s="270">
        <f>G956</f>
        <v>15.81</v>
      </c>
      <c r="H955" s="270">
        <f t="shared" si="174"/>
        <v>0</v>
      </c>
      <c r="I955" s="271">
        <f t="shared" si="174"/>
        <v>0</v>
      </c>
    </row>
    <row r="956" spans="1:9" ht="12.75">
      <c r="A956" s="372">
        <v>945</v>
      </c>
      <c r="B956" s="318" t="s">
        <v>26</v>
      </c>
      <c r="C956" s="375" t="s">
        <v>479</v>
      </c>
      <c r="D956" s="375" t="s">
        <v>183</v>
      </c>
      <c r="E956" s="375" t="s">
        <v>11</v>
      </c>
      <c r="F956" s="375" t="s">
        <v>65</v>
      </c>
      <c r="G956" s="270">
        <v>15.81</v>
      </c>
      <c r="H956" s="270">
        <v>0</v>
      </c>
      <c r="I956" s="271">
        <v>0</v>
      </c>
    </row>
    <row r="957" spans="1:9" ht="25.5">
      <c r="A957" s="372">
        <v>946</v>
      </c>
      <c r="B957" s="318" t="s">
        <v>208</v>
      </c>
      <c r="C957" s="375" t="s">
        <v>357</v>
      </c>
      <c r="D957" s="375"/>
      <c r="E957" s="375"/>
      <c r="F957" s="375"/>
      <c r="G957" s="270">
        <f>G958+G967+G972+G981+G990+G999+G1008+G1017</f>
        <v>12980.699999999999</v>
      </c>
      <c r="H957" s="270">
        <f>H958+H967+H972+H981+H990+H999+H1008+H1017</f>
        <v>11506.2</v>
      </c>
      <c r="I957" s="271">
        <f>I958+I967+I972+I981+I990+I999+I1008+I1017</f>
        <v>11592.800000000001</v>
      </c>
    </row>
    <row r="958" spans="1:9" ht="51">
      <c r="A958" s="372">
        <v>947</v>
      </c>
      <c r="B958" s="384" t="s">
        <v>590</v>
      </c>
      <c r="C958" s="375" t="s">
        <v>591</v>
      </c>
      <c r="D958" s="375"/>
      <c r="E958" s="375"/>
      <c r="F958" s="394"/>
      <c r="G958" s="270">
        <f>G959+G963</f>
        <v>1365</v>
      </c>
      <c r="H958" s="270">
        <f>H959+H963</f>
        <v>1266.6</v>
      </c>
      <c r="I958" s="271">
        <f>I959+I963</f>
        <v>1266.6</v>
      </c>
    </row>
    <row r="959" spans="1:9" ht="38.25">
      <c r="A959" s="372">
        <v>948</v>
      </c>
      <c r="B959" s="378" t="s">
        <v>180</v>
      </c>
      <c r="C959" s="375" t="s">
        <v>591</v>
      </c>
      <c r="D959" s="375" t="s">
        <v>170</v>
      </c>
      <c r="E959" s="375"/>
      <c r="F959" s="394"/>
      <c r="G959" s="270">
        <f>G960</f>
        <v>1216.5</v>
      </c>
      <c r="H959" s="270">
        <f aca="true" t="shared" si="175" ref="H959:I961">H960</f>
        <v>1118.1</v>
      </c>
      <c r="I959" s="271">
        <f t="shared" si="175"/>
        <v>1118.1</v>
      </c>
    </row>
    <row r="960" spans="1:9" ht="12.75">
      <c r="A960" s="372">
        <v>949</v>
      </c>
      <c r="B960" s="318" t="s">
        <v>202</v>
      </c>
      <c r="C960" s="375" t="s">
        <v>591</v>
      </c>
      <c r="D960" s="375" t="s">
        <v>122</v>
      </c>
      <c r="E960" s="375"/>
      <c r="F960" s="394"/>
      <c r="G960" s="270">
        <f>G961</f>
        <v>1216.5</v>
      </c>
      <c r="H960" s="270">
        <f t="shared" si="175"/>
        <v>1118.1</v>
      </c>
      <c r="I960" s="271">
        <f t="shared" si="175"/>
        <v>1118.1</v>
      </c>
    </row>
    <row r="961" spans="1:9" ht="12.75">
      <c r="A961" s="372">
        <v>950</v>
      </c>
      <c r="B961" s="318" t="s">
        <v>132</v>
      </c>
      <c r="C961" s="375" t="s">
        <v>591</v>
      </c>
      <c r="D961" s="375" t="s">
        <v>122</v>
      </c>
      <c r="E961" s="375" t="s">
        <v>123</v>
      </c>
      <c r="F961" s="375" t="s">
        <v>8</v>
      </c>
      <c r="G961" s="270">
        <f>G962</f>
        <v>1216.5</v>
      </c>
      <c r="H961" s="270">
        <f t="shared" si="175"/>
        <v>1118.1</v>
      </c>
      <c r="I961" s="271">
        <f t="shared" si="175"/>
        <v>1118.1</v>
      </c>
    </row>
    <row r="962" spans="1:9" ht="12.75">
      <c r="A962" s="372">
        <v>951</v>
      </c>
      <c r="B962" s="378" t="s">
        <v>126</v>
      </c>
      <c r="C962" s="375" t="s">
        <v>591</v>
      </c>
      <c r="D962" s="375" t="s">
        <v>122</v>
      </c>
      <c r="E962" s="375" t="s">
        <v>123</v>
      </c>
      <c r="F962" s="375" t="s">
        <v>101</v>
      </c>
      <c r="G962" s="270">
        <v>1216.5</v>
      </c>
      <c r="H962" s="270">
        <v>1118.1</v>
      </c>
      <c r="I962" s="271">
        <v>1118.1</v>
      </c>
    </row>
    <row r="963" spans="1:9" ht="25.5">
      <c r="A963" s="372">
        <v>952</v>
      </c>
      <c r="B963" s="376" t="s">
        <v>510</v>
      </c>
      <c r="C963" s="375" t="s">
        <v>591</v>
      </c>
      <c r="D963" s="375" t="s">
        <v>182</v>
      </c>
      <c r="E963" s="375"/>
      <c r="F963" s="394"/>
      <c r="G963" s="270">
        <f>G964</f>
        <v>148.5</v>
      </c>
      <c r="H963" s="270">
        <f aca="true" t="shared" si="176" ref="H963:I965">H964</f>
        <v>148.5</v>
      </c>
      <c r="I963" s="271">
        <f t="shared" si="176"/>
        <v>148.5</v>
      </c>
    </row>
    <row r="964" spans="1:9" ht="25.5">
      <c r="A964" s="372">
        <v>953</v>
      </c>
      <c r="B964" s="376" t="s">
        <v>196</v>
      </c>
      <c r="C964" s="375" t="s">
        <v>591</v>
      </c>
      <c r="D964" s="375" t="s">
        <v>183</v>
      </c>
      <c r="E964" s="375"/>
      <c r="F964" s="394"/>
      <c r="G964" s="270">
        <f>G965</f>
        <v>148.5</v>
      </c>
      <c r="H964" s="270">
        <f t="shared" si="176"/>
        <v>148.5</v>
      </c>
      <c r="I964" s="271">
        <f t="shared" si="176"/>
        <v>148.5</v>
      </c>
    </row>
    <row r="965" spans="1:9" ht="12.75">
      <c r="A965" s="372">
        <v>954</v>
      </c>
      <c r="B965" s="318" t="s">
        <v>132</v>
      </c>
      <c r="C965" s="375" t="s">
        <v>591</v>
      </c>
      <c r="D965" s="375" t="s">
        <v>183</v>
      </c>
      <c r="E965" s="375" t="s">
        <v>123</v>
      </c>
      <c r="F965" s="375" t="s">
        <v>8</v>
      </c>
      <c r="G965" s="270">
        <f>G966</f>
        <v>148.5</v>
      </c>
      <c r="H965" s="270">
        <f t="shared" si="176"/>
        <v>148.5</v>
      </c>
      <c r="I965" s="271">
        <f t="shared" si="176"/>
        <v>148.5</v>
      </c>
    </row>
    <row r="966" spans="1:9" ht="12.75">
      <c r="A966" s="372">
        <v>955</v>
      </c>
      <c r="B966" s="378" t="s">
        <v>126</v>
      </c>
      <c r="C966" s="375" t="s">
        <v>591</v>
      </c>
      <c r="D966" s="375" t="s">
        <v>183</v>
      </c>
      <c r="E966" s="375" t="s">
        <v>123</v>
      </c>
      <c r="F966" s="375" t="s">
        <v>101</v>
      </c>
      <c r="G966" s="270">
        <v>148.5</v>
      </c>
      <c r="H966" s="270">
        <v>148.5</v>
      </c>
      <c r="I966" s="271">
        <v>148.5</v>
      </c>
    </row>
    <row r="967" spans="1:9" ht="38.25">
      <c r="A967" s="372">
        <v>956</v>
      </c>
      <c r="B967" s="384" t="s">
        <v>485</v>
      </c>
      <c r="C967" s="375" t="s">
        <v>484</v>
      </c>
      <c r="D967" s="375"/>
      <c r="E967" s="375"/>
      <c r="F967" s="375"/>
      <c r="G967" s="270">
        <f>G968</f>
        <v>10.9</v>
      </c>
      <c r="H967" s="270">
        <f aca="true" t="shared" si="177" ref="H967:I970">H968</f>
        <v>11.3</v>
      </c>
      <c r="I967" s="271">
        <f t="shared" si="177"/>
        <v>97.9</v>
      </c>
    </row>
    <row r="968" spans="1:9" ht="25.5">
      <c r="A968" s="372">
        <v>957</v>
      </c>
      <c r="B968" s="376" t="s">
        <v>510</v>
      </c>
      <c r="C968" s="375" t="s">
        <v>484</v>
      </c>
      <c r="D968" s="375" t="s">
        <v>182</v>
      </c>
      <c r="E968" s="375"/>
      <c r="F968" s="379"/>
      <c r="G968" s="270">
        <f>G969</f>
        <v>10.9</v>
      </c>
      <c r="H968" s="270">
        <f t="shared" si="177"/>
        <v>11.3</v>
      </c>
      <c r="I968" s="271">
        <f t="shared" si="177"/>
        <v>97.9</v>
      </c>
    </row>
    <row r="969" spans="1:9" ht="25.5">
      <c r="A969" s="372">
        <v>958</v>
      </c>
      <c r="B969" s="376" t="s">
        <v>196</v>
      </c>
      <c r="C969" s="375" t="s">
        <v>484</v>
      </c>
      <c r="D969" s="375" t="s">
        <v>183</v>
      </c>
      <c r="E969" s="375"/>
      <c r="F969" s="379"/>
      <c r="G969" s="270">
        <f>G970</f>
        <v>10.9</v>
      </c>
      <c r="H969" s="270">
        <f t="shared" si="177"/>
        <v>11.3</v>
      </c>
      <c r="I969" s="271">
        <f t="shared" si="177"/>
        <v>97.9</v>
      </c>
    </row>
    <row r="970" spans="1:9" ht="12.75">
      <c r="A970" s="372">
        <v>959</v>
      </c>
      <c r="B970" s="318" t="s">
        <v>37</v>
      </c>
      <c r="C970" s="375" t="s">
        <v>484</v>
      </c>
      <c r="D970" s="375" t="s">
        <v>183</v>
      </c>
      <c r="E970" s="375" t="s">
        <v>11</v>
      </c>
      <c r="F970" s="375" t="s">
        <v>8</v>
      </c>
      <c r="G970" s="270">
        <f>G971</f>
        <v>10.9</v>
      </c>
      <c r="H970" s="270">
        <f t="shared" si="177"/>
        <v>11.3</v>
      </c>
      <c r="I970" s="271">
        <f t="shared" si="177"/>
        <v>97.9</v>
      </c>
    </row>
    <row r="971" spans="1:9" ht="12.75">
      <c r="A971" s="372">
        <v>960</v>
      </c>
      <c r="B971" s="318" t="s">
        <v>483</v>
      </c>
      <c r="C971" s="375" t="s">
        <v>484</v>
      </c>
      <c r="D971" s="375" t="s">
        <v>183</v>
      </c>
      <c r="E971" s="375" t="s">
        <v>11</v>
      </c>
      <c r="F971" s="375" t="s">
        <v>148</v>
      </c>
      <c r="G971" s="270">
        <v>10.9</v>
      </c>
      <c r="H971" s="270">
        <v>11.3</v>
      </c>
      <c r="I971" s="271">
        <v>97.9</v>
      </c>
    </row>
    <row r="972" spans="1:9" ht="63.75">
      <c r="A972" s="372">
        <v>961</v>
      </c>
      <c r="B972" s="384" t="s">
        <v>513</v>
      </c>
      <c r="C972" s="375" t="s">
        <v>361</v>
      </c>
      <c r="D972" s="375"/>
      <c r="E972" s="379"/>
      <c r="F972" s="379"/>
      <c r="G972" s="270">
        <f>G973+G977</f>
        <v>100.3</v>
      </c>
      <c r="H972" s="270">
        <f>H973+H977</f>
        <v>92.39999999999999</v>
      </c>
      <c r="I972" s="271">
        <f>I973+I977</f>
        <v>92.39999999999999</v>
      </c>
    </row>
    <row r="973" spans="1:9" ht="38.25">
      <c r="A973" s="372">
        <v>962</v>
      </c>
      <c r="B973" s="318" t="s">
        <v>242</v>
      </c>
      <c r="C973" s="375" t="s">
        <v>361</v>
      </c>
      <c r="D973" s="375" t="s">
        <v>170</v>
      </c>
      <c r="E973" s="379"/>
      <c r="F973" s="379"/>
      <c r="G973" s="270">
        <f>G974</f>
        <v>97.34</v>
      </c>
      <c r="H973" s="270">
        <f aca="true" t="shared" si="178" ref="H973:I975">H974</f>
        <v>89.44</v>
      </c>
      <c r="I973" s="271">
        <f t="shared" si="178"/>
        <v>89.44</v>
      </c>
    </row>
    <row r="974" spans="1:9" ht="12.75">
      <c r="A974" s="372">
        <v>963</v>
      </c>
      <c r="B974" s="318" t="s">
        <v>202</v>
      </c>
      <c r="C974" s="375" t="s">
        <v>361</v>
      </c>
      <c r="D974" s="375" t="s">
        <v>122</v>
      </c>
      <c r="E974" s="379"/>
      <c r="F974" s="379"/>
      <c r="G974" s="270">
        <f>G975</f>
        <v>97.34</v>
      </c>
      <c r="H974" s="270">
        <f t="shared" si="178"/>
        <v>89.44</v>
      </c>
      <c r="I974" s="271">
        <f t="shared" si="178"/>
        <v>89.44</v>
      </c>
    </row>
    <row r="975" spans="1:9" ht="12.75">
      <c r="A975" s="372">
        <v>964</v>
      </c>
      <c r="B975" s="318" t="s">
        <v>37</v>
      </c>
      <c r="C975" s="375" t="s">
        <v>361</v>
      </c>
      <c r="D975" s="375" t="s">
        <v>122</v>
      </c>
      <c r="E975" s="375" t="s">
        <v>11</v>
      </c>
      <c r="F975" s="375" t="s">
        <v>8</v>
      </c>
      <c r="G975" s="270">
        <f>G976</f>
        <v>97.34</v>
      </c>
      <c r="H975" s="270">
        <f t="shared" si="178"/>
        <v>89.44</v>
      </c>
      <c r="I975" s="271">
        <f t="shared" si="178"/>
        <v>89.44</v>
      </c>
    </row>
    <row r="976" spans="1:9" ht="12.75">
      <c r="A976" s="372">
        <v>965</v>
      </c>
      <c r="B976" s="318" t="s">
        <v>26</v>
      </c>
      <c r="C976" s="375" t="s">
        <v>361</v>
      </c>
      <c r="D976" s="375" t="s">
        <v>122</v>
      </c>
      <c r="E976" s="375" t="s">
        <v>11</v>
      </c>
      <c r="F976" s="375" t="s">
        <v>65</v>
      </c>
      <c r="G976" s="270">
        <v>97.34</v>
      </c>
      <c r="H976" s="270">
        <v>89.44</v>
      </c>
      <c r="I976" s="271">
        <v>89.44</v>
      </c>
    </row>
    <row r="977" spans="1:9" ht="25.5">
      <c r="A977" s="372">
        <v>966</v>
      </c>
      <c r="B977" s="376" t="s">
        <v>510</v>
      </c>
      <c r="C977" s="375" t="s">
        <v>361</v>
      </c>
      <c r="D977" s="375" t="s">
        <v>182</v>
      </c>
      <c r="E977" s="375"/>
      <c r="F977" s="375"/>
      <c r="G977" s="270">
        <f>G978</f>
        <v>2.96</v>
      </c>
      <c r="H977" s="270">
        <f aca="true" t="shared" si="179" ref="H977:I979">H978</f>
        <v>2.96</v>
      </c>
      <c r="I977" s="271">
        <f t="shared" si="179"/>
        <v>2.96</v>
      </c>
    </row>
    <row r="978" spans="1:9" ht="25.5">
      <c r="A978" s="372">
        <v>967</v>
      </c>
      <c r="B978" s="376" t="s">
        <v>196</v>
      </c>
      <c r="C978" s="375" t="s">
        <v>361</v>
      </c>
      <c r="D978" s="375" t="s">
        <v>183</v>
      </c>
      <c r="E978" s="375"/>
      <c r="F978" s="375"/>
      <c r="G978" s="270">
        <f>G979</f>
        <v>2.96</v>
      </c>
      <c r="H978" s="270">
        <f t="shared" si="179"/>
        <v>2.96</v>
      </c>
      <c r="I978" s="271">
        <f t="shared" si="179"/>
        <v>2.96</v>
      </c>
    </row>
    <row r="979" spans="1:9" ht="12.75">
      <c r="A979" s="372">
        <v>968</v>
      </c>
      <c r="B979" s="318" t="s">
        <v>37</v>
      </c>
      <c r="C979" s="375" t="s">
        <v>361</v>
      </c>
      <c r="D979" s="375" t="s">
        <v>183</v>
      </c>
      <c r="E979" s="375" t="s">
        <v>11</v>
      </c>
      <c r="F979" s="375" t="s">
        <v>8</v>
      </c>
      <c r="G979" s="270">
        <f>G980</f>
        <v>2.96</v>
      </c>
      <c r="H979" s="270">
        <f t="shared" si="179"/>
        <v>2.96</v>
      </c>
      <c r="I979" s="271">
        <f t="shared" si="179"/>
        <v>2.96</v>
      </c>
    </row>
    <row r="980" spans="1:9" ht="12.75">
      <c r="A980" s="372">
        <v>969</v>
      </c>
      <c r="B980" s="318" t="s">
        <v>26</v>
      </c>
      <c r="C980" s="375" t="s">
        <v>361</v>
      </c>
      <c r="D980" s="375" t="s">
        <v>183</v>
      </c>
      <c r="E980" s="375" t="s">
        <v>11</v>
      </c>
      <c r="F980" s="375" t="s">
        <v>65</v>
      </c>
      <c r="G980" s="270">
        <v>2.96</v>
      </c>
      <c r="H980" s="270">
        <v>2.96</v>
      </c>
      <c r="I980" s="271">
        <v>2.96</v>
      </c>
    </row>
    <row r="981" spans="1:9" ht="51">
      <c r="A981" s="372">
        <v>970</v>
      </c>
      <c r="B981" s="384" t="s">
        <v>790</v>
      </c>
      <c r="C981" s="375" t="s">
        <v>639</v>
      </c>
      <c r="D981" s="375"/>
      <c r="E981" s="375"/>
      <c r="F981" s="375"/>
      <c r="G981" s="270">
        <f>G982+G986</f>
        <v>4017.7</v>
      </c>
      <c r="H981" s="270">
        <f>H982+H986</f>
        <v>3180.6000000000004</v>
      </c>
      <c r="I981" s="271">
        <f>I982+I986</f>
        <v>3180.6000000000004</v>
      </c>
    </row>
    <row r="982" spans="1:9" ht="38.25">
      <c r="A982" s="372">
        <v>971</v>
      </c>
      <c r="B982" s="318" t="s">
        <v>242</v>
      </c>
      <c r="C982" s="375" t="s">
        <v>639</v>
      </c>
      <c r="D982" s="375" t="s">
        <v>170</v>
      </c>
      <c r="E982" s="375"/>
      <c r="F982" s="375"/>
      <c r="G982" s="270">
        <f>G983</f>
        <v>2736.7</v>
      </c>
      <c r="H982" s="270">
        <f aca="true" t="shared" si="180" ref="H982:I984">H983</f>
        <v>2539.8</v>
      </c>
      <c r="I982" s="271">
        <f t="shared" si="180"/>
        <v>2539.8</v>
      </c>
    </row>
    <row r="983" spans="1:9" ht="12.75">
      <c r="A983" s="372">
        <v>972</v>
      </c>
      <c r="B983" s="318" t="s">
        <v>202</v>
      </c>
      <c r="C983" s="375" t="s">
        <v>639</v>
      </c>
      <c r="D983" s="375" t="s">
        <v>122</v>
      </c>
      <c r="E983" s="375"/>
      <c r="F983" s="375"/>
      <c r="G983" s="270">
        <f>G984</f>
        <v>2736.7</v>
      </c>
      <c r="H983" s="270">
        <f t="shared" si="180"/>
        <v>2539.8</v>
      </c>
      <c r="I983" s="271">
        <f t="shared" si="180"/>
        <v>2539.8</v>
      </c>
    </row>
    <row r="984" spans="1:9" ht="12.75">
      <c r="A984" s="372">
        <v>973</v>
      </c>
      <c r="B984" s="318" t="s">
        <v>64</v>
      </c>
      <c r="C984" s="375" t="s">
        <v>639</v>
      </c>
      <c r="D984" s="375" t="s">
        <v>122</v>
      </c>
      <c r="E984" s="375" t="s">
        <v>110</v>
      </c>
      <c r="F984" s="375" t="s">
        <v>8</v>
      </c>
      <c r="G984" s="270">
        <f>G985</f>
        <v>2736.7</v>
      </c>
      <c r="H984" s="270">
        <f t="shared" si="180"/>
        <v>2539.8</v>
      </c>
      <c r="I984" s="271">
        <f t="shared" si="180"/>
        <v>2539.8</v>
      </c>
    </row>
    <row r="985" spans="1:9" ht="12.75">
      <c r="A985" s="372">
        <v>974</v>
      </c>
      <c r="B985" s="380" t="s">
        <v>638</v>
      </c>
      <c r="C985" s="375" t="s">
        <v>639</v>
      </c>
      <c r="D985" s="375" t="s">
        <v>122</v>
      </c>
      <c r="E985" s="375" t="s">
        <v>110</v>
      </c>
      <c r="F985" s="375" t="s">
        <v>107</v>
      </c>
      <c r="G985" s="270">
        <v>2736.7</v>
      </c>
      <c r="H985" s="270">
        <v>2539.8</v>
      </c>
      <c r="I985" s="271">
        <v>2539.8</v>
      </c>
    </row>
    <row r="986" spans="1:9" ht="25.5">
      <c r="A986" s="372">
        <v>975</v>
      </c>
      <c r="B986" s="376" t="s">
        <v>510</v>
      </c>
      <c r="C986" s="375" t="s">
        <v>639</v>
      </c>
      <c r="D986" s="375" t="s">
        <v>182</v>
      </c>
      <c r="E986" s="375"/>
      <c r="F986" s="375"/>
      <c r="G986" s="270">
        <f aca="true" t="shared" si="181" ref="G986:I988">G987</f>
        <v>1281</v>
      </c>
      <c r="H986" s="270">
        <f t="shared" si="181"/>
        <v>640.8</v>
      </c>
      <c r="I986" s="271">
        <f t="shared" si="181"/>
        <v>640.8</v>
      </c>
    </row>
    <row r="987" spans="1:9" ht="25.5">
      <c r="A987" s="372">
        <v>976</v>
      </c>
      <c r="B987" s="376" t="s">
        <v>196</v>
      </c>
      <c r="C987" s="375" t="s">
        <v>639</v>
      </c>
      <c r="D987" s="375" t="s">
        <v>183</v>
      </c>
      <c r="E987" s="375"/>
      <c r="F987" s="375"/>
      <c r="G987" s="270">
        <f t="shared" si="181"/>
        <v>1281</v>
      </c>
      <c r="H987" s="270">
        <f t="shared" si="181"/>
        <v>640.8</v>
      </c>
      <c r="I987" s="271">
        <f t="shared" si="181"/>
        <v>640.8</v>
      </c>
    </row>
    <row r="988" spans="1:9" ht="12.75">
      <c r="A988" s="372">
        <v>977</v>
      </c>
      <c r="B988" s="318" t="s">
        <v>64</v>
      </c>
      <c r="C988" s="375" t="s">
        <v>639</v>
      </c>
      <c r="D988" s="375" t="s">
        <v>183</v>
      </c>
      <c r="E988" s="375" t="s">
        <v>110</v>
      </c>
      <c r="F988" s="375" t="s">
        <v>8</v>
      </c>
      <c r="G988" s="270">
        <f t="shared" si="181"/>
        <v>1281</v>
      </c>
      <c r="H988" s="270">
        <f t="shared" si="181"/>
        <v>640.8</v>
      </c>
      <c r="I988" s="271">
        <f t="shared" si="181"/>
        <v>640.8</v>
      </c>
    </row>
    <row r="989" spans="1:9" ht="12.75">
      <c r="A989" s="372">
        <v>978</v>
      </c>
      <c r="B989" s="380" t="s">
        <v>638</v>
      </c>
      <c r="C989" s="375" t="s">
        <v>639</v>
      </c>
      <c r="D989" s="375" t="s">
        <v>183</v>
      </c>
      <c r="E989" s="375" t="s">
        <v>110</v>
      </c>
      <c r="F989" s="375" t="s">
        <v>107</v>
      </c>
      <c r="G989" s="270">
        <v>1281</v>
      </c>
      <c r="H989" s="270">
        <v>640.8</v>
      </c>
      <c r="I989" s="271">
        <v>640.8</v>
      </c>
    </row>
    <row r="990" spans="1:9" ht="63.75">
      <c r="A990" s="372">
        <v>979</v>
      </c>
      <c r="B990" s="384" t="s">
        <v>514</v>
      </c>
      <c r="C990" s="375" t="s">
        <v>362</v>
      </c>
      <c r="D990" s="375"/>
      <c r="E990" s="375"/>
      <c r="F990" s="375"/>
      <c r="G990" s="270">
        <f>G991+G995</f>
        <v>1273</v>
      </c>
      <c r="H990" s="270">
        <f>H991+H995</f>
        <v>1174.6000000000001</v>
      </c>
      <c r="I990" s="271">
        <f>I991+I995</f>
        <v>1174.6000000000001</v>
      </c>
    </row>
    <row r="991" spans="1:9" ht="38.25">
      <c r="A991" s="372">
        <v>980</v>
      </c>
      <c r="B991" s="318" t="s">
        <v>242</v>
      </c>
      <c r="C991" s="375" t="s">
        <v>362</v>
      </c>
      <c r="D991" s="375" t="s">
        <v>170</v>
      </c>
      <c r="E991" s="375"/>
      <c r="F991" s="375"/>
      <c r="G991" s="270">
        <f>G992</f>
        <v>1225.6</v>
      </c>
      <c r="H991" s="270">
        <f aca="true" t="shared" si="182" ref="H991:I993">H992</f>
        <v>1127.2</v>
      </c>
      <c r="I991" s="271">
        <f t="shared" si="182"/>
        <v>1127.2</v>
      </c>
    </row>
    <row r="992" spans="1:9" ht="12.75">
      <c r="A992" s="372">
        <v>981</v>
      </c>
      <c r="B992" s="318" t="s">
        <v>202</v>
      </c>
      <c r="C992" s="375" t="s">
        <v>362</v>
      </c>
      <c r="D992" s="375" t="s">
        <v>122</v>
      </c>
      <c r="E992" s="375"/>
      <c r="F992" s="375"/>
      <c r="G992" s="270">
        <f>G993</f>
        <v>1225.6</v>
      </c>
      <c r="H992" s="270">
        <f t="shared" si="182"/>
        <v>1127.2</v>
      </c>
      <c r="I992" s="271">
        <f t="shared" si="182"/>
        <v>1127.2</v>
      </c>
    </row>
    <row r="993" spans="1:9" ht="12.75">
      <c r="A993" s="372">
        <v>982</v>
      </c>
      <c r="B993" s="318" t="s">
        <v>37</v>
      </c>
      <c r="C993" s="375" t="s">
        <v>362</v>
      </c>
      <c r="D993" s="375" t="s">
        <v>122</v>
      </c>
      <c r="E993" s="375" t="s">
        <v>11</v>
      </c>
      <c r="F993" s="375" t="s">
        <v>8</v>
      </c>
      <c r="G993" s="270">
        <f>G994</f>
        <v>1225.6</v>
      </c>
      <c r="H993" s="270">
        <f t="shared" si="182"/>
        <v>1127.2</v>
      </c>
      <c r="I993" s="271">
        <f t="shared" si="182"/>
        <v>1127.2</v>
      </c>
    </row>
    <row r="994" spans="1:9" ht="12.75">
      <c r="A994" s="372">
        <v>983</v>
      </c>
      <c r="B994" s="378" t="s">
        <v>26</v>
      </c>
      <c r="C994" s="375" t="s">
        <v>362</v>
      </c>
      <c r="D994" s="375" t="s">
        <v>122</v>
      </c>
      <c r="E994" s="375" t="s">
        <v>11</v>
      </c>
      <c r="F994" s="375" t="s">
        <v>65</v>
      </c>
      <c r="G994" s="270">
        <v>1225.6</v>
      </c>
      <c r="H994" s="270">
        <v>1127.2</v>
      </c>
      <c r="I994" s="271">
        <v>1127.2</v>
      </c>
    </row>
    <row r="995" spans="1:9" ht="25.5">
      <c r="A995" s="372">
        <v>984</v>
      </c>
      <c r="B995" s="376" t="s">
        <v>510</v>
      </c>
      <c r="C995" s="375" t="s">
        <v>362</v>
      </c>
      <c r="D995" s="375" t="s">
        <v>182</v>
      </c>
      <c r="E995" s="375"/>
      <c r="F995" s="375"/>
      <c r="G995" s="270">
        <f>G996</f>
        <v>47.4</v>
      </c>
      <c r="H995" s="270">
        <f aca="true" t="shared" si="183" ref="H995:I997">H996</f>
        <v>47.4</v>
      </c>
      <c r="I995" s="271">
        <f t="shared" si="183"/>
        <v>47.4</v>
      </c>
    </row>
    <row r="996" spans="1:9" ht="25.5">
      <c r="A996" s="372">
        <v>985</v>
      </c>
      <c r="B996" s="376" t="s">
        <v>196</v>
      </c>
      <c r="C996" s="375" t="s">
        <v>362</v>
      </c>
      <c r="D996" s="375" t="s">
        <v>183</v>
      </c>
      <c r="E996" s="375"/>
      <c r="F996" s="375"/>
      <c r="G996" s="270">
        <f>G997</f>
        <v>47.4</v>
      </c>
      <c r="H996" s="270">
        <f t="shared" si="183"/>
        <v>47.4</v>
      </c>
      <c r="I996" s="271">
        <f t="shared" si="183"/>
        <v>47.4</v>
      </c>
    </row>
    <row r="997" spans="1:9" ht="12.75">
      <c r="A997" s="372">
        <v>986</v>
      </c>
      <c r="B997" s="318" t="s">
        <v>37</v>
      </c>
      <c r="C997" s="375" t="s">
        <v>362</v>
      </c>
      <c r="D997" s="375" t="s">
        <v>183</v>
      </c>
      <c r="E997" s="375" t="s">
        <v>11</v>
      </c>
      <c r="F997" s="375" t="s">
        <v>8</v>
      </c>
      <c r="G997" s="270">
        <f>G998</f>
        <v>47.4</v>
      </c>
      <c r="H997" s="270">
        <f t="shared" si="183"/>
        <v>47.4</v>
      </c>
      <c r="I997" s="271">
        <f t="shared" si="183"/>
        <v>47.4</v>
      </c>
    </row>
    <row r="998" spans="1:9" ht="12.75">
      <c r="A998" s="372">
        <v>987</v>
      </c>
      <c r="B998" s="378" t="s">
        <v>26</v>
      </c>
      <c r="C998" s="375" t="s">
        <v>362</v>
      </c>
      <c r="D998" s="375" t="s">
        <v>183</v>
      </c>
      <c r="E998" s="375" t="s">
        <v>11</v>
      </c>
      <c r="F998" s="375" t="s">
        <v>65</v>
      </c>
      <c r="G998" s="270">
        <v>47.4</v>
      </c>
      <c r="H998" s="270">
        <v>47.4</v>
      </c>
      <c r="I998" s="271">
        <v>47.4</v>
      </c>
    </row>
    <row r="999" spans="1:9" ht="51">
      <c r="A999" s="372">
        <v>988</v>
      </c>
      <c r="B999" s="377" t="s">
        <v>801</v>
      </c>
      <c r="C999" s="374" t="s">
        <v>482</v>
      </c>
      <c r="D999" s="374"/>
      <c r="E999" s="375"/>
      <c r="F999" s="375"/>
      <c r="G999" s="264">
        <f>G1000+G1004</f>
        <v>4345.1</v>
      </c>
      <c r="H999" s="270">
        <f>H1000+H1004</f>
        <v>4049.8</v>
      </c>
      <c r="I999" s="271">
        <f>I1000+I1004</f>
        <v>4049.8</v>
      </c>
    </row>
    <row r="1000" spans="1:9" ht="38.25">
      <c r="A1000" s="372">
        <v>989</v>
      </c>
      <c r="B1000" s="376" t="s">
        <v>180</v>
      </c>
      <c r="C1000" s="374" t="s">
        <v>482</v>
      </c>
      <c r="D1000" s="374" t="s">
        <v>170</v>
      </c>
      <c r="E1000" s="375"/>
      <c r="F1000" s="375"/>
      <c r="G1000" s="264">
        <f>G1001</f>
        <v>3893.0922</v>
      </c>
      <c r="H1000" s="270">
        <f aca="true" t="shared" si="184" ref="H1000:I1002">H1001</f>
        <v>3649.4</v>
      </c>
      <c r="I1000" s="271">
        <f t="shared" si="184"/>
        <v>3649.4</v>
      </c>
    </row>
    <row r="1001" spans="1:9" ht="12.75">
      <c r="A1001" s="372">
        <v>990</v>
      </c>
      <c r="B1001" s="318" t="s">
        <v>202</v>
      </c>
      <c r="C1001" s="374" t="s">
        <v>482</v>
      </c>
      <c r="D1001" s="374" t="s">
        <v>122</v>
      </c>
      <c r="E1001" s="375"/>
      <c r="F1001" s="375"/>
      <c r="G1001" s="264">
        <f>G1002</f>
        <v>3893.0922</v>
      </c>
      <c r="H1001" s="270">
        <f t="shared" si="184"/>
        <v>3649.4</v>
      </c>
      <c r="I1001" s="271">
        <f t="shared" si="184"/>
        <v>3649.4</v>
      </c>
    </row>
    <row r="1002" spans="1:9" ht="12.75">
      <c r="A1002" s="372">
        <v>991</v>
      </c>
      <c r="B1002" s="318" t="s">
        <v>51</v>
      </c>
      <c r="C1002" s="374" t="s">
        <v>482</v>
      </c>
      <c r="D1002" s="374" t="s">
        <v>122</v>
      </c>
      <c r="E1002" s="375" t="s">
        <v>107</v>
      </c>
      <c r="F1002" s="375" t="s">
        <v>8</v>
      </c>
      <c r="G1002" s="264">
        <f>G1003</f>
        <v>3893.0922</v>
      </c>
      <c r="H1002" s="270">
        <f t="shared" si="184"/>
        <v>3649.4</v>
      </c>
      <c r="I1002" s="271">
        <f t="shared" si="184"/>
        <v>3649.4</v>
      </c>
    </row>
    <row r="1003" spans="1:9" ht="12.75">
      <c r="A1003" s="372">
        <v>992</v>
      </c>
      <c r="B1003" s="373" t="s">
        <v>56</v>
      </c>
      <c r="C1003" s="374" t="s">
        <v>482</v>
      </c>
      <c r="D1003" s="374" t="s">
        <v>122</v>
      </c>
      <c r="E1003" s="375" t="s">
        <v>107</v>
      </c>
      <c r="F1003" s="375" t="s">
        <v>109</v>
      </c>
      <c r="G1003" s="264">
        <v>3893.0922</v>
      </c>
      <c r="H1003" s="264">
        <v>3649.4</v>
      </c>
      <c r="I1003" s="265">
        <v>3649.4</v>
      </c>
    </row>
    <row r="1004" spans="1:9" ht="25.5">
      <c r="A1004" s="372">
        <v>993</v>
      </c>
      <c r="B1004" s="376" t="s">
        <v>510</v>
      </c>
      <c r="C1004" s="374" t="s">
        <v>482</v>
      </c>
      <c r="D1004" s="374" t="s">
        <v>182</v>
      </c>
      <c r="E1004" s="375"/>
      <c r="F1004" s="375"/>
      <c r="G1004" s="264">
        <f>G1005</f>
        <v>452.0078</v>
      </c>
      <c r="H1004" s="270">
        <f aca="true" t="shared" si="185" ref="H1004:I1006">H1005</f>
        <v>400.4</v>
      </c>
      <c r="I1004" s="271">
        <f t="shared" si="185"/>
        <v>400.4</v>
      </c>
    </row>
    <row r="1005" spans="1:9" ht="25.5">
      <c r="A1005" s="372">
        <v>994</v>
      </c>
      <c r="B1005" s="376" t="s">
        <v>196</v>
      </c>
      <c r="C1005" s="374" t="s">
        <v>482</v>
      </c>
      <c r="D1005" s="374" t="s">
        <v>183</v>
      </c>
      <c r="E1005" s="375"/>
      <c r="F1005" s="375"/>
      <c r="G1005" s="264">
        <f>G1006</f>
        <v>452.0078</v>
      </c>
      <c r="H1005" s="270">
        <f t="shared" si="185"/>
        <v>400.4</v>
      </c>
      <c r="I1005" s="271">
        <f t="shared" si="185"/>
        <v>400.4</v>
      </c>
    </row>
    <row r="1006" spans="1:9" ht="12.75">
      <c r="A1006" s="372">
        <v>995</v>
      </c>
      <c r="B1006" s="318" t="s">
        <v>51</v>
      </c>
      <c r="C1006" s="374" t="s">
        <v>482</v>
      </c>
      <c r="D1006" s="374" t="s">
        <v>183</v>
      </c>
      <c r="E1006" s="375" t="s">
        <v>107</v>
      </c>
      <c r="F1006" s="375" t="s">
        <v>8</v>
      </c>
      <c r="G1006" s="264">
        <f>G1007</f>
        <v>452.0078</v>
      </c>
      <c r="H1006" s="270">
        <f t="shared" si="185"/>
        <v>400.4</v>
      </c>
      <c r="I1006" s="271">
        <f t="shared" si="185"/>
        <v>400.4</v>
      </c>
    </row>
    <row r="1007" spans="1:9" ht="12.75">
      <c r="A1007" s="372">
        <v>996</v>
      </c>
      <c r="B1007" s="373" t="s">
        <v>56</v>
      </c>
      <c r="C1007" s="374" t="s">
        <v>482</v>
      </c>
      <c r="D1007" s="374" t="s">
        <v>183</v>
      </c>
      <c r="E1007" s="375" t="s">
        <v>107</v>
      </c>
      <c r="F1007" s="375" t="s">
        <v>109</v>
      </c>
      <c r="G1007" s="264">
        <v>452.0078</v>
      </c>
      <c r="H1007" s="264">
        <v>400.4</v>
      </c>
      <c r="I1007" s="265">
        <v>400.4</v>
      </c>
    </row>
    <row r="1008" spans="1:9" ht="51">
      <c r="A1008" s="372">
        <v>997</v>
      </c>
      <c r="B1008" s="384" t="s">
        <v>515</v>
      </c>
      <c r="C1008" s="375" t="s">
        <v>363</v>
      </c>
      <c r="D1008" s="375"/>
      <c r="E1008" s="375"/>
      <c r="F1008" s="375"/>
      <c r="G1008" s="270">
        <f>G1009+G1013</f>
        <v>1306.3</v>
      </c>
      <c r="H1008" s="270">
        <f>H1009+H1013</f>
        <v>1207.9</v>
      </c>
      <c r="I1008" s="271">
        <f>I1009+I1013</f>
        <v>1207.9</v>
      </c>
    </row>
    <row r="1009" spans="1:9" ht="38.25">
      <c r="A1009" s="372">
        <v>998</v>
      </c>
      <c r="B1009" s="318" t="s">
        <v>242</v>
      </c>
      <c r="C1009" s="375" t="s">
        <v>363</v>
      </c>
      <c r="D1009" s="375" t="s">
        <v>170</v>
      </c>
      <c r="E1009" s="375"/>
      <c r="F1009" s="375"/>
      <c r="G1009" s="270">
        <f>G1010</f>
        <v>1234.6</v>
      </c>
      <c r="H1009" s="270">
        <f aca="true" t="shared" si="186" ref="H1009:I1011">H1010</f>
        <v>1136.2</v>
      </c>
      <c r="I1009" s="271">
        <f t="shared" si="186"/>
        <v>1136.2</v>
      </c>
    </row>
    <row r="1010" spans="1:9" ht="12.75">
      <c r="A1010" s="372">
        <v>999</v>
      </c>
      <c r="B1010" s="318" t="s">
        <v>202</v>
      </c>
      <c r="C1010" s="375" t="s">
        <v>363</v>
      </c>
      <c r="D1010" s="375" t="s">
        <v>122</v>
      </c>
      <c r="E1010" s="375"/>
      <c r="F1010" s="375"/>
      <c r="G1010" s="270">
        <f>G1011</f>
        <v>1234.6</v>
      </c>
      <c r="H1010" s="270">
        <f t="shared" si="186"/>
        <v>1136.2</v>
      </c>
      <c r="I1010" s="271">
        <f t="shared" si="186"/>
        <v>1136.2</v>
      </c>
    </row>
    <row r="1011" spans="1:9" ht="12.75">
      <c r="A1011" s="372">
        <v>1000</v>
      </c>
      <c r="B1011" s="318" t="s">
        <v>37</v>
      </c>
      <c r="C1011" s="375" t="s">
        <v>363</v>
      </c>
      <c r="D1011" s="375" t="s">
        <v>122</v>
      </c>
      <c r="E1011" s="375" t="s">
        <v>11</v>
      </c>
      <c r="F1011" s="375" t="s">
        <v>8</v>
      </c>
      <c r="G1011" s="270">
        <f>G1012</f>
        <v>1234.6</v>
      </c>
      <c r="H1011" s="270">
        <f t="shared" si="186"/>
        <v>1136.2</v>
      </c>
      <c r="I1011" s="271">
        <f t="shared" si="186"/>
        <v>1136.2</v>
      </c>
    </row>
    <row r="1012" spans="1:9" ht="12.75">
      <c r="A1012" s="372">
        <v>1001</v>
      </c>
      <c r="B1012" s="378" t="s">
        <v>26</v>
      </c>
      <c r="C1012" s="375" t="s">
        <v>363</v>
      </c>
      <c r="D1012" s="375" t="s">
        <v>122</v>
      </c>
      <c r="E1012" s="375" t="s">
        <v>11</v>
      </c>
      <c r="F1012" s="375" t="s">
        <v>65</v>
      </c>
      <c r="G1012" s="270">
        <v>1234.6</v>
      </c>
      <c r="H1012" s="270">
        <v>1136.2</v>
      </c>
      <c r="I1012" s="271">
        <v>1136.2</v>
      </c>
    </row>
    <row r="1013" spans="1:9" ht="25.5">
      <c r="A1013" s="372">
        <v>1002</v>
      </c>
      <c r="B1013" s="376" t="s">
        <v>510</v>
      </c>
      <c r="C1013" s="375" t="s">
        <v>363</v>
      </c>
      <c r="D1013" s="375" t="s">
        <v>182</v>
      </c>
      <c r="E1013" s="375"/>
      <c r="F1013" s="375"/>
      <c r="G1013" s="270">
        <f>G1014</f>
        <v>71.7</v>
      </c>
      <c r="H1013" s="270">
        <f aca="true" t="shared" si="187" ref="H1013:I1015">H1014</f>
        <v>71.7</v>
      </c>
      <c r="I1013" s="271">
        <f t="shared" si="187"/>
        <v>71.7</v>
      </c>
    </row>
    <row r="1014" spans="1:9" ht="25.5">
      <c r="A1014" s="372">
        <v>1003</v>
      </c>
      <c r="B1014" s="376" t="s">
        <v>196</v>
      </c>
      <c r="C1014" s="375" t="s">
        <v>363</v>
      </c>
      <c r="D1014" s="375" t="s">
        <v>183</v>
      </c>
      <c r="E1014" s="375"/>
      <c r="F1014" s="375"/>
      <c r="G1014" s="270">
        <f>G1015</f>
        <v>71.7</v>
      </c>
      <c r="H1014" s="270">
        <f t="shared" si="187"/>
        <v>71.7</v>
      </c>
      <c r="I1014" s="271">
        <f t="shared" si="187"/>
        <v>71.7</v>
      </c>
    </row>
    <row r="1015" spans="1:9" ht="12.75">
      <c r="A1015" s="372">
        <v>1004</v>
      </c>
      <c r="B1015" s="318" t="s">
        <v>37</v>
      </c>
      <c r="C1015" s="375" t="s">
        <v>363</v>
      </c>
      <c r="D1015" s="375" t="s">
        <v>183</v>
      </c>
      <c r="E1015" s="375" t="s">
        <v>11</v>
      </c>
      <c r="F1015" s="375" t="s">
        <v>8</v>
      </c>
      <c r="G1015" s="270">
        <f>G1016</f>
        <v>71.7</v>
      </c>
      <c r="H1015" s="270">
        <f t="shared" si="187"/>
        <v>71.7</v>
      </c>
      <c r="I1015" s="271">
        <f t="shared" si="187"/>
        <v>71.7</v>
      </c>
    </row>
    <row r="1016" spans="1:9" ht="12.75">
      <c r="A1016" s="372">
        <v>1005</v>
      </c>
      <c r="B1016" s="378" t="s">
        <v>26</v>
      </c>
      <c r="C1016" s="375" t="s">
        <v>363</v>
      </c>
      <c r="D1016" s="375" t="s">
        <v>183</v>
      </c>
      <c r="E1016" s="375" t="s">
        <v>11</v>
      </c>
      <c r="F1016" s="375" t="s">
        <v>65</v>
      </c>
      <c r="G1016" s="270">
        <v>71.7</v>
      </c>
      <c r="H1016" s="270">
        <v>71.7</v>
      </c>
      <c r="I1016" s="271">
        <v>71.7</v>
      </c>
    </row>
    <row r="1017" spans="1:9" ht="38.25">
      <c r="A1017" s="372">
        <v>1006</v>
      </c>
      <c r="B1017" s="314" t="s">
        <v>926</v>
      </c>
      <c r="C1017" s="316" t="s">
        <v>914</v>
      </c>
      <c r="D1017" s="316"/>
      <c r="E1017" s="316"/>
      <c r="F1017" s="276"/>
      <c r="G1017" s="222">
        <f>G1018+G1022</f>
        <v>562.4</v>
      </c>
      <c r="H1017" s="223">
        <f>H1018+H1022</f>
        <v>523</v>
      </c>
      <c r="I1017" s="224">
        <f>I1018+I1022</f>
        <v>523</v>
      </c>
    </row>
    <row r="1018" spans="1:9" ht="38.25">
      <c r="A1018" s="372">
        <v>1007</v>
      </c>
      <c r="B1018" s="314" t="s">
        <v>242</v>
      </c>
      <c r="C1018" s="316" t="s">
        <v>914</v>
      </c>
      <c r="D1018" s="316" t="s">
        <v>170</v>
      </c>
      <c r="E1018" s="316"/>
      <c r="F1018" s="276"/>
      <c r="G1018" s="222">
        <f aca="true" t="shared" si="188" ref="G1018:I1020">G1019</f>
        <v>486.62</v>
      </c>
      <c r="H1018" s="223">
        <f t="shared" si="188"/>
        <v>447.22</v>
      </c>
      <c r="I1018" s="224">
        <f t="shared" si="188"/>
        <v>447.22</v>
      </c>
    </row>
    <row r="1019" spans="1:9" ht="12.75">
      <c r="A1019" s="372">
        <v>1008</v>
      </c>
      <c r="B1019" s="314" t="s">
        <v>202</v>
      </c>
      <c r="C1019" s="316" t="s">
        <v>914</v>
      </c>
      <c r="D1019" s="316" t="s">
        <v>122</v>
      </c>
      <c r="E1019" s="316"/>
      <c r="F1019" s="276"/>
      <c r="G1019" s="222">
        <f t="shared" si="188"/>
        <v>486.62</v>
      </c>
      <c r="H1019" s="223">
        <f t="shared" si="188"/>
        <v>447.22</v>
      </c>
      <c r="I1019" s="224">
        <f t="shared" si="188"/>
        <v>447.22</v>
      </c>
    </row>
    <row r="1020" spans="1:9" ht="12.75">
      <c r="A1020" s="372">
        <v>1009</v>
      </c>
      <c r="B1020" s="314" t="s">
        <v>64</v>
      </c>
      <c r="C1020" s="316" t="s">
        <v>914</v>
      </c>
      <c r="D1020" s="316" t="s">
        <v>122</v>
      </c>
      <c r="E1020" s="375" t="s">
        <v>110</v>
      </c>
      <c r="F1020" s="375" t="s">
        <v>8</v>
      </c>
      <c r="G1020" s="222">
        <f t="shared" si="188"/>
        <v>486.62</v>
      </c>
      <c r="H1020" s="223">
        <f t="shared" si="188"/>
        <v>447.22</v>
      </c>
      <c r="I1020" s="224">
        <f t="shared" si="188"/>
        <v>447.22</v>
      </c>
    </row>
    <row r="1021" spans="1:9" ht="12.75">
      <c r="A1021" s="372">
        <v>1010</v>
      </c>
      <c r="B1021" s="314" t="s">
        <v>913</v>
      </c>
      <c r="C1021" s="316" t="s">
        <v>914</v>
      </c>
      <c r="D1021" s="316" t="s">
        <v>122</v>
      </c>
      <c r="E1021" s="375" t="s">
        <v>110</v>
      </c>
      <c r="F1021" s="375" t="s">
        <v>11</v>
      </c>
      <c r="G1021" s="222">
        <v>486.62</v>
      </c>
      <c r="H1021" s="223">
        <v>447.22</v>
      </c>
      <c r="I1021" s="224">
        <v>447.22</v>
      </c>
    </row>
    <row r="1022" spans="1:9" ht="25.5">
      <c r="A1022" s="372">
        <v>1011</v>
      </c>
      <c r="B1022" s="317" t="s">
        <v>510</v>
      </c>
      <c r="C1022" s="316" t="s">
        <v>914</v>
      </c>
      <c r="D1022" s="316" t="s">
        <v>182</v>
      </c>
      <c r="E1022" s="316"/>
      <c r="F1022" s="276"/>
      <c r="G1022" s="222">
        <f aca="true" t="shared" si="189" ref="G1022:I1024">G1023</f>
        <v>75.78</v>
      </c>
      <c r="H1022" s="223">
        <f t="shared" si="189"/>
        <v>75.78</v>
      </c>
      <c r="I1022" s="224">
        <f t="shared" si="189"/>
        <v>75.78</v>
      </c>
    </row>
    <row r="1023" spans="1:9" ht="25.5">
      <c r="A1023" s="372">
        <v>1012</v>
      </c>
      <c r="B1023" s="314" t="s">
        <v>223</v>
      </c>
      <c r="C1023" s="316" t="s">
        <v>914</v>
      </c>
      <c r="D1023" s="316" t="s">
        <v>183</v>
      </c>
      <c r="E1023" s="316"/>
      <c r="F1023" s="276"/>
      <c r="G1023" s="222">
        <f t="shared" si="189"/>
        <v>75.78</v>
      </c>
      <c r="H1023" s="223">
        <f t="shared" si="189"/>
        <v>75.78</v>
      </c>
      <c r="I1023" s="224">
        <f t="shared" si="189"/>
        <v>75.78</v>
      </c>
    </row>
    <row r="1024" spans="1:9" ht="12.75">
      <c r="A1024" s="372">
        <v>1013</v>
      </c>
      <c r="B1024" s="314" t="s">
        <v>64</v>
      </c>
      <c r="C1024" s="316" t="s">
        <v>914</v>
      </c>
      <c r="D1024" s="316" t="s">
        <v>183</v>
      </c>
      <c r="E1024" s="375" t="s">
        <v>110</v>
      </c>
      <c r="F1024" s="375" t="s">
        <v>8</v>
      </c>
      <c r="G1024" s="270">
        <f t="shared" si="189"/>
        <v>75.78</v>
      </c>
      <c r="H1024" s="270">
        <f t="shared" si="189"/>
        <v>75.78</v>
      </c>
      <c r="I1024" s="271">
        <f t="shared" si="189"/>
        <v>75.78</v>
      </c>
    </row>
    <row r="1025" spans="1:9" ht="12.75">
      <c r="A1025" s="372">
        <v>1014</v>
      </c>
      <c r="B1025" s="314" t="s">
        <v>913</v>
      </c>
      <c r="C1025" s="316" t="s">
        <v>914</v>
      </c>
      <c r="D1025" s="316" t="s">
        <v>183</v>
      </c>
      <c r="E1025" s="375" t="s">
        <v>110</v>
      </c>
      <c r="F1025" s="375" t="s">
        <v>11</v>
      </c>
      <c r="G1025" s="270">
        <v>75.78</v>
      </c>
      <c r="H1025" s="270">
        <v>75.78</v>
      </c>
      <c r="I1025" s="271">
        <v>75.78</v>
      </c>
    </row>
    <row r="1026" spans="1:9" ht="51">
      <c r="A1026" s="372">
        <v>1015</v>
      </c>
      <c r="B1026" s="347" t="s">
        <v>318</v>
      </c>
      <c r="C1026" s="375" t="s">
        <v>322</v>
      </c>
      <c r="D1026" s="375"/>
      <c r="E1026" s="375"/>
      <c r="F1026" s="379"/>
      <c r="G1026" s="270">
        <f>G1027+G1087+G1151</f>
        <v>1254.32492</v>
      </c>
      <c r="H1026" s="270">
        <f>H1027+H1087</f>
        <v>0</v>
      </c>
      <c r="I1026" s="270">
        <f>I1027+I1087</f>
        <v>0</v>
      </c>
    </row>
    <row r="1027" spans="1:9" ht="38.25">
      <c r="A1027" s="372">
        <v>1016</v>
      </c>
      <c r="B1027" s="318" t="s">
        <v>572</v>
      </c>
      <c r="C1027" s="375" t="s">
        <v>573</v>
      </c>
      <c r="D1027" s="375"/>
      <c r="E1027" s="375"/>
      <c r="F1027" s="394"/>
      <c r="G1027" s="267">
        <f>G1028+G1037+G1046+G1055+G1064+G1073+G1078</f>
        <v>221.11198</v>
      </c>
      <c r="H1027" s="267">
        <f>H1028+H1037+H1046+H1055+H1064+H1073+H1078</f>
        <v>0</v>
      </c>
      <c r="I1027" s="271">
        <f>I1028+I1037+I1046+I1055+I1064+I1073+I1078</f>
        <v>0</v>
      </c>
    </row>
    <row r="1028" spans="1:9" ht="38.25">
      <c r="A1028" s="372">
        <v>1017</v>
      </c>
      <c r="B1028" s="318" t="s">
        <v>574</v>
      </c>
      <c r="C1028" s="375" t="s">
        <v>575</v>
      </c>
      <c r="D1028" s="375"/>
      <c r="E1028" s="375"/>
      <c r="F1028" s="394"/>
      <c r="G1028" s="267">
        <f>G1029+G1033</f>
        <v>16.9758</v>
      </c>
      <c r="H1028" s="270">
        <f>H1029+H1033</f>
        <v>0</v>
      </c>
      <c r="I1028" s="271">
        <f>I1029+I1033</f>
        <v>0</v>
      </c>
    </row>
    <row r="1029" spans="1:9" ht="38.25">
      <c r="A1029" s="372">
        <v>1018</v>
      </c>
      <c r="B1029" s="378" t="s">
        <v>180</v>
      </c>
      <c r="C1029" s="375" t="s">
        <v>575</v>
      </c>
      <c r="D1029" s="375" t="s">
        <v>170</v>
      </c>
      <c r="E1029" s="375"/>
      <c r="F1029" s="394"/>
      <c r="G1029" s="267">
        <f aca="true" t="shared" si="190" ref="G1029:I1031">G1030</f>
        <v>16.4758</v>
      </c>
      <c r="H1029" s="270">
        <f t="shared" si="190"/>
        <v>0</v>
      </c>
      <c r="I1029" s="271">
        <f t="shared" si="190"/>
        <v>0</v>
      </c>
    </row>
    <row r="1030" spans="1:9" ht="12.75">
      <c r="A1030" s="372">
        <v>1019</v>
      </c>
      <c r="B1030" s="318" t="s">
        <v>202</v>
      </c>
      <c r="C1030" s="375" t="s">
        <v>575</v>
      </c>
      <c r="D1030" s="375" t="s">
        <v>122</v>
      </c>
      <c r="E1030" s="375"/>
      <c r="F1030" s="394"/>
      <c r="G1030" s="267">
        <f t="shared" si="190"/>
        <v>16.4758</v>
      </c>
      <c r="H1030" s="270">
        <f t="shared" si="190"/>
        <v>0</v>
      </c>
      <c r="I1030" s="271">
        <f t="shared" si="190"/>
        <v>0</v>
      </c>
    </row>
    <row r="1031" spans="1:9" ht="12.75">
      <c r="A1031" s="372">
        <v>1020</v>
      </c>
      <c r="B1031" s="318" t="s">
        <v>37</v>
      </c>
      <c r="C1031" s="375" t="s">
        <v>575</v>
      </c>
      <c r="D1031" s="375" t="s">
        <v>122</v>
      </c>
      <c r="E1031" s="375" t="s">
        <v>11</v>
      </c>
      <c r="F1031" s="375" t="s">
        <v>8</v>
      </c>
      <c r="G1031" s="267">
        <f>G1032</f>
        <v>16.4758</v>
      </c>
      <c r="H1031" s="267">
        <f t="shared" si="190"/>
        <v>0</v>
      </c>
      <c r="I1031" s="267">
        <f t="shared" si="190"/>
        <v>0</v>
      </c>
    </row>
    <row r="1032" spans="1:9" ht="25.5">
      <c r="A1032" s="372">
        <v>1021</v>
      </c>
      <c r="B1032" s="318" t="s">
        <v>36</v>
      </c>
      <c r="C1032" s="375" t="s">
        <v>575</v>
      </c>
      <c r="D1032" s="375" t="s">
        <v>122</v>
      </c>
      <c r="E1032" s="375" t="s">
        <v>11</v>
      </c>
      <c r="F1032" s="375" t="s">
        <v>101</v>
      </c>
      <c r="G1032" s="267">
        <v>16.4758</v>
      </c>
      <c r="H1032" s="270">
        <v>0</v>
      </c>
      <c r="I1032" s="271">
        <v>0</v>
      </c>
    </row>
    <row r="1033" spans="1:9" ht="25.5">
      <c r="A1033" s="372">
        <v>1022</v>
      </c>
      <c r="B1033" s="376" t="s">
        <v>510</v>
      </c>
      <c r="C1033" s="375" t="s">
        <v>575</v>
      </c>
      <c r="D1033" s="375" t="s">
        <v>182</v>
      </c>
      <c r="E1033" s="375"/>
      <c r="F1033" s="375"/>
      <c r="G1033" s="267">
        <f aca="true" t="shared" si="191" ref="G1033:I1035">G1034</f>
        <v>0.5</v>
      </c>
      <c r="H1033" s="270">
        <f t="shared" si="191"/>
        <v>0</v>
      </c>
      <c r="I1033" s="271">
        <f t="shared" si="191"/>
        <v>0</v>
      </c>
    </row>
    <row r="1034" spans="1:9" ht="25.5">
      <c r="A1034" s="372">
        <v>1023</v>
      </c>
      <c r="B1034" s="376" t="s">
        <v>196</v>
      </c>
      <c r="C1034" s="375" t="s">
        <v>575</v>
      </c>
      <c r="D1034" s="375" t="s">
        <v>183</v>
      </c>
      <c r="E1034" s="375"/>
      <c r="F1034" s="375"/>
      <c r="G1034" s="267">
        <f t="shared" si="191"/>
        <v>0.5</v>
      </c>
      <c r="H1034" s="270">
        <f t="shared" si="191"/>
        <v>0</v>
      </c>
      <c r="I1034" s="271">
        <f t="shared" si="191"/>
        <v>0</v>
      </c>
    </row>
    <row r="1035" spans="1:9" ht="12.75">
      <c r="A1035" s="372">
        <v>1024</v>
      </c>
      <c r="B1035" s="318" t="s">
        <v>37</v>
      </c>
      <c r="C1035" s="375" t="s">
        <v>575</v>
      </c>
      <c r="D1035" s="375" t="s">
        <v>183</v>
      </c>
      <c r="E1035" s="375" t="s">
        <v>11</v>
      </c>
      <c r="F1035" s="375" t="s">
        <v>8</v>
      </c>
      <c r="G1035" s="267">
        <f t="shared" si="191"/>
        <v>0.5</v>
      </c>
      <c r="H1035" s="270">
        <f t="shared" si="191"/>
        <v>0</v>
      </c>
      <c r="I1035" s="271">
        <f t="shared" si="191"/>
        <v>0</v>
      </c>
    </row>
    <row r="1036" spans="1:9" ht="25.5">
      <c r="A1036" s="372">
        <v>1025</v>
      </c>
      <c r="B1036" s="318" t="s">
        <v>36</v>
      </c>
      <c r="C1036" s="375" t="s">
        <v>575</v>
      </c>
      <c r="D1036" s="375" t="s">
        <v>183</v>
      </c>
      <c r="E1036" s="375" t="s">
        <v>11</v>
      </c>
      <c r="F1036" s="375" t="s">
        <v>101</v>
      </c>
      <c r="G1036" s="267">
        <v>0.5</v>
      </c>
      <c r="H1036" s="270">
        <v>0</v>
      </c>
      <c r="I1036" s="271">
        <v>0</v>
      </c>
    </row>
    <row r="1037" spans="1:9" ht="38.25">
      <c r="A1037" s="372">
        <v>1026</v>
      </c>
      <c r="B1037" s="318" t="s">
        <v>576</v>
      </c>
      <c r="C1037" s="375" t="s">
        <v>577</v>
      </c>
      <c r="D1037" s="375"/>
      <c r="E1037" s="375"/>
      <c r="F1037" s="394"/>
      <c r="G1037" s="267">
        <f>G1038+G1042</f>
        <v>16.9758</v>
      </c>
      <c r="H1037" s="270">
        <f>H1038+H1042</f>
        <v>0</v>
      </c>
      <c r="I1037" s="271">
        <f>I1038+I1042</f>
        <v>0</v>
      </c>
    </row>
    <row r="1038" spans="1:9" ht="38.25">
      <c r="A1038" s="372">
        <v>1027</v>
      </c>
      <c r="B1038" s="378" t="s">
        <v>180</v>
      </c>
      <c r="C1038" s="375" t="s">
        <v>577</v>
      </c>
      <c r="D1038" s="375" t="s">
        <v>170</v>
      </c>
      <c r="E1038" s="375"/>
      <c r="F1038" s="394"/>
      <c r="G1038" s="267">
        <f>G1039</f>
        <v>16.4758</v>
      </c>
      <c r="H1038" s="270">
        <f aca="true" t="shared" si="192" ref="H1038:I1040">H1039</f>
        <v>0</v>
      </c>
      <c r="I1038" s="271">
        <f t="shared" si="192"/>
        <v>0</v>
      </c>
    </row>
    <row r="1039" spans="1:9" ht="12.75">
      <c r="A1039" s="372">
        <v>1028</v>
      </c>
      <c r="B1039" s="318" t="s">
        <v>202</v>
      </c>
      <c r="C1039" s="375" t="s">
        <v>577</v>
      </c>
      <c r="D1039" s="375" t="s">
        <v>122</v>
      </c>
      <c r="E1039" s="375"/>
      <c r="F1039" s="394"/>
      <c r="G1039" s="267">
        <f>G1040</f>
        <v>16.4758</v>
      </c>
      <c r="H1039" s="270">
        <f t="shared" si="192"/>
        <v>0</v>
      </c>
      <c r="I1039" s="271">
        <f t="shared" si="192"/>
        <v>0</v>
      </c>
    </row>
    <row r="1040" spans="1:9" ht="12.75">
      <c r="A1040" s="372">
        <v>1029</v>
      </c>
      <c r="B1040" s="318" t="s">
        <v>37</v>
      </c>
      <c r="C1040" s="375" t="s">
        <v>577</v>
      </c>
      <c r="D1040" s="375" t="s">
        <v>122</v>
      </c>
      <c r="E1040" s="375" t="s">
        <v>11</v>
      </c>
      <c r="F1040" s="375" t="s">
        <v>8</v>
      </c>
      <c r="G1040" s="267">
        <f>G1041</f>
        <v>16.4758</v>
      </c>
      <c r="H1040" s="270">
        <f t="shared" si="192"/>
        <v>0</v>
      </c>
      <c r="I1040" s="271">
        <f t="shared" si="192"/>
        <v>0</v>
      </c>
    </row>
    <row r="1041" spans="1:9" ht="25.5">
      <c r="A1041" s="372">
        <v>1030</v>
      </c>
      <c r="B1041" s="318" t="s">
        <v>36</v>
      </c>
      <c r="C1041" s="375" t="s">
        <v>577</v>
      </c>
      <c r="D1041" s="375" t="s">
        <v>122</v>
      </c>
      <c r="E1041" s="375" t="s">
        <v>11</v>
      </c>
      <c r="F1041" s="375" t="s">
        <v>101</v>
      </c>
      <c r="G1041" s="267">
        <v>16.4758</v>
      </c>
      <c r="H1041" s="270">
        <v>0</v>
      </c>
      <c r="I1041" s="271">
        <v>0</v>
      </c>
    </row>
    <row r="1042" spans="1:9" ht="25.5">
      <c r="A1042" s="372">
        <v>1031</v>
      </c>
      <c r="B1042" s="376" t="s">
        <v>510</v>
      </c>
      <c r="C1042" s="375" t="s">
        <v>577</v>
      </c>
      <c r="D1042" s="375" t="s">
        <v>182</v>
      </c>
      <c r="E1042" s="375"/>
      <c r="F1042" s="375"/>
      <c r="G1042" s="267">
        <f aca="true" t="shared" si="193" ref="G1042:I1044">G1043</f>
        <v>0.5</v>
      </c>
      <c r="H1042" s="270">
        <f t="shared" si="193"/>
        <v>0</v>
      </c>
      <c r="I1042" s="271">
        <f t="shared" si="193"/>
        <v>0</v>
      </c>
    </row>
    <row r="1043" spans="1:9" ht="25.5">
      <c r="A1043" s="372">
        <v>1032</v>
      </c>
      <c r="B1043" s="376" t="s">
        <v>196</v>
      </c>
      <c r="C1043" s="375" t="s">
        <v>577</v>
      </c>
      <c r="D1043" s="375" t="s">
        <v>183</v>
      </c>
      <c r="E1043" s="375"/>
      <c r="F1043" s="375"/>
      <c r="G1043" s="267">
        <f t="shared" si="193"/>
        <v>0.5</v>
      </c>
      <c r="H1043" s="270">
        <f t="shared" si="193"/>
        <v>0</v>
      </c>
      <c r="I1043" s="271">
        <f t="shared" si="193"/>
        <v>0</v>
      </c>
    </row>
    <row r="1044" spans="1:9" ht="12.75">
      <c r="A1044" s="372">
        <v>1033</v>
      </c>
      <c r="B1044" s="318" t="s">
        <v>37</v>
      </c>
      <c r="C1044" s="375" t="s">
        <v>577</v>
      </c>
      <c r="D1044" s="375" t="s">
        <v>183</v>
      </c>
      <c r="E1044" s="375" t="s">
        <v>11</v>
      </c>
      <c r="F1044" s="375" t="s">
        <v>8</v>
      </c>
      <c r="G1044" s="267">
        <f t="shared" si="193"/>
        <v>0.5</v>
      </c>
      <c r="H1044" s="270">
        <f t="shared" si="193"/>
        <v>0</v>
      </c>
      <c r="I1044" s="271">
        <f t="shared" si="193"/>
        <v>0</v>
      </c>
    </row>
    <row r="1045" spans="1:9" ht="25.5">
      <c r="A1045" s="372">
        <v>1034</v>
      </c>
      <c r="B1045" s="318" t="s">
        <v>36</v>
      </c>
      <c r="C1045" s="375" t="s">
        <v>577</v>
      </c>
      <c r="D1045" s="375" t="s">
        <v>183</v>
      </c>
      <c r="E1045" s="375" t="s">
        <v>11</v>
      </c>
      <c r="F1045" s="375" t="s">
        <v>101</v>
      </c>
      <c r="G1045" s="267">
        <v>0.5</v>
      </c>
      <c r="H1045" s="270">
        <v>0</v>
      </c>
      <c r="I1045" s="271">
        <v>0</v>
      </c>
    </row>
    <row r="1046" spans="1:9" ht="38.25">
      <c r="A1046" s="372">
        <v>1035</v>
      </c>
      <c r="B1046" s="318" t="s">
        <v>578</v>
      </c>
      <c r="C1046" s="375" t="s">
        <v>579</v>
      </c>
      <c r="D1046" s="375"/>
      <c r="E1046" s="375"/>
      <c r="F1046" s="394"/>
      <c r="G1046" s="267">
        <f>G1047+G1051</f>
        <v>16.9758</v>
      </c>
      <c r="H1046" s="270">
        <f>H1047+H1051</f>
        <v>0</v>
      </c>
      <c r="I1046" s="271">
        <f>I1047+I1051</f>
        <v>0</v>
      </c>
    </row>
    <row r="1047" spans="1:9" ht="38.25">
      <c r="A1047" s="372">
        <v>1036</v>
      </c>
      <c r="B1047" s="378" t="s">
        <v>180</v>
      </c>
      <c r="C1047" s="375" t="s">
        <v>579</v>
      </c>
      <c r="D1047" s="375" t="s">
        <v>170</v>
      </c>
      <c r="E1047" s="375"/>
      <c r="F1047" s="394"/>
      <c r="G1047" s="267">
        <f>G1048</f>
        <v>16.4758</v>
      </c>
      <c r="H1047" s="270">
        <f aca="true" t="shared" si="194" ref="H1047:I1049">H1048</f>
        <v>0</v>
      </c>
      <c r="I1047" s="271">
        <f t="shared" si="194"/>
        <v>0</v>
      </c>
    </row>
    <row r="1048" spans="1:9" ht="12" customHeight="1">
      <c r="A1048" s="372">
        <v>1037</v>
      </c>
      <c r="B1048" s="318" t="s">
        <v>202</v>
      </c>
      <c r="C1048" s="375" t="s">
        <v>579</v>
      </c>
      <c r="D1048" s="375" t="s">
        <v>122</v>
      </c>
      <c r="E1048" s="375"/>
      <c r="F1048" s="394"/>
      <c r="G1048" s="267">
        <f>G1049</f>
        <v>16.4758</v>
      </c>
      <c r="H1048" s="270">
        <f t="shared" si="194"/>
        <v>0</v>
      </c>
      <c r="I1048" s="271">
        <f t="shared" si="194"/>
        <v>0</v>
      </c>
    </row>
    <row r="1049" spans="1:9" ht="12.75">
      <c r="A1049" s="372">
        <v>1038</v>
      </c>
      <c r="B1049" s="318" t="s">
        <v>37</v>
      </c>
      <c r="C1049" s="375" t="s">
        <v>579</v>
      </c>
      <c r="D1049" s="375" t="s">
        <v>122</v>
      </c>
      <c r="E1049" s="375" t="s">
        <v>11</v>
      </c>
      <c r="F1049" s="375" t="s">
        <v>8</v>
      </c>
      <c r="G1049" s="267">
        <f>G1050</f>
        <v>16.4758</v>
      </c>
      <c r="H1049" s="270">
        <f t="shared" si="194"/>
        <v>0</v>
      </c>
      <c r="I1049" s="271">
        <f t="shared" si="194"/>
        <v>0</v>
      </c>
    </row>
    <row r="1050" spans="1:9" ht="25.5">
      <c r="A1050" s="372">
        <v>1039</v>
      </c>
      <c r="B1050" s="318" t="s">
        <v>36</v>
      </c>
      <c r="C1050" s="375" t="s">
        <v>579</v>
      </c>
      <c r="D1050" s="375" t="s">
        <v>122</v>
      </c>
      <c r="E1050" s="375" t="s">
        <v>11</v>
      </c>
      <c r="F1050" s="375" t="s">
        <v>101</v>
      </c>
      <c r="G1050" s="267">
        <v>16.4758</v>
      </c>
      <c r="H1050" s="270">
        <v>0</v>
      </c>
      <c r="I1050" s="271">
        <v>0</v>
      </c>
    </row>
    <row r="1051" spans="1:9" ht="25.5">
      <c r="A1051" s="372">
        <v>1040</v>
      </c>
      <c r="B1051" s="376" t="s">
        <v>510</v>
      </c>
      <c r="C1051" s="375" t="s">
        <v>579</v>
      </c>
      <c r="D1051" s="375" t="s">
        <v>182</v>
      </c>
      <c r="E1051" s="375"/>
      <c r="F1051" s="375"/>
      <c r="G1051" s="267">
        <f aca="true" t="shared" si="195" ref="G1051:I1053">G1052</f>
        <v>0.5</v>
      </c>
      <c r="H1051" s="270">
        <f t="shared" si="195"/>
        <v>0</v>
      </c>
      <c r="I1051" s="271">
        <f t="shared" si="195"/>
        <v>0</v>
      </c>
    </row>
    <row r="1052" spans="1:9" ht="25.5">
      <c r="A1052" s="372">
        <v>1041</v>
      </c>
      <c r="B1052" s="376" t="s">
        <v>196</v>
      </c>
      <c r="C1052" s="375" t="s">
        <v>579</v>
      </c>
      <c r="D1052" s="375" t="s">
        <v>183</v>
      </c>
      <c r="E1052" s="375"/>
      <c r="F1052" s="375"/>
      <c r="G1052" s="267">
        <f t="shared" si="195"/>
        <v>0.5</v>
      </c>
      <c r="H1052" s="270">
        <f t="shared" si="195"/>
        <v>0</v>
      </c>
      <c r="I1052" s="271">
        <f t="shared" si="195"/>
        <v>0</v>
      </c>
    </row>
    <row r="1053" spans="1:9" ht="12.75">
      <c r="A1053" s="372">
        <v>1042</v>
      </c>
      <c r="B1053" s="318" t="s">
        <v>37</v>
      </c>
      <c r="C1053" s="375" t="s">
        <v>579</v>
      </c>
      <c r="D1053" s="375" t="s">
        <v>183</v>
      </c>
      <c r="E1053" s="375" t="s">
        <v>11</v>
      </c>
      <c r="F1053" s="375" t="s">
        <v>8</v>
      </c>
      <c r="G1053" s="267">
        <f t="shared" si="195"/>
        <v>0.5</v>
      </c>
      <c r="H1053" s="270">
        <f t="shared" si="195"/>
        <v>0</v>
      </c>
      <c r="I1053" s="271">
        <f t="shared" si="195"/>
        <v>0</v>
      </c>
    </row>
    <row r="1054" spans="1:9" ht="25.5">
      <c r="A1054" s="372">
        <v>1043</v>
      </c>
      <c r="B1054" s="318" t="s">
        <v>36</v>
      </c>
      <c r="C1054" s="375" t="s">
        <v>579</v>
      </c>
      <c r="D1054" s="375" t="s">
        <v>183</v>
      </c>
      <c r="E1054" s="375" t="s">
        <v>11</v>
      </c>
      <c r="F1054" s="375" t="s">
        <v>101</v>
      </c>
      <c r="G1054" s="267">
        <v>0.5</v>
      </c>
      <c r="H1054" s="270">
        <v>0</v>
      </c>
      <c r="I1054" s="271">
        <v>0</v>
      </c>
    </row>
    <row r="1055" spans="1:9" ht="38.25">
      <c r="A1055" s="372">
        <v>1044</v>
      </c>
      <c r="B1055" s="318" t="s">
        <v>580</v>
      </c>
      <c r="C1055" s="375" t="s">
        <v>581</v>
      </c>
      <c r="D1055" s="375"/>
      <c r="E1055" s="375"/>
      <c r="F1055" s="394"/>
      <c r="G1055" s="267">
        <f>G1056+G1060</f>
        <v>16.9758</v>
      </c>
      <c r="H1055" s="267">
        <f>H1056+H1060</f>
        <v>0</v>
      </c>
      <c r="I1055" s="268">
        <f>I1056+I1060</f>
        <v>0</v>
      </c>
    </row>
    <row r="1056" spans="1:9" ht="38.25">
      <c r="A1056" s="372">
        <v>1045</v>
      </c>
      <c r="B1056" s="378" t="s">
        <v>180</v>
      </c>
      <c r="C1056" s="375" t="s">
        <v>581</v>
      </c>
      <c r="D1056" s="375" t="s">
        <v>170</v>
      </c>
      <c r="E1056" s="375"/>
      <c r="F1056" s="394"/>
      <c r="G1056" s="267">
        <f>G1057</f>
        <v>16.4758</v>
      </c>
      <c r="H1056" s="267">
        <f>H1057</f>
        <v>0</v>
      </c>
      <c r="I1056" s="268">
        <f>I1057</f>
        <v>0</v>
      </c>
    </row>
    <row r="1057" spans="1:9" ht="12.75">
      <c r="A1057" s="372">
        <v>1046</v>
      </c>
      <c r="B1057" s="318" t="s">
        <v>202</v>
      </c>
      <c r="C1057" s="375" t="s">
        <v>581</v>
      </c>
      <c r="D1057" s="375" t="s">
        <v>122</v>
      </c>
      <c r="E1057" s="375"/>
      <c r="F1057" s="394"/>
      <c r="G1057" s="267">
        <f aca="true" t="shared" si="196" ref="G1057:I1058">G1058</f>
        <v>16.4758</v>
      </c>
      <c r="H1057" s="267">
        <f t="shared" si="196"/>
        <v>0</v>
      </c>
      <c r="I1057" s="268">
        <f t="shared" si="196"/>
        <v>0</v>
      </c>
    </row>
    <row r="1058" spans="1:9" ht="12.75">
      <c r="A1058" s="372">
        <v>1047</v>
      </c>
      <c r="B1058" s="318" t="s">
        <v>37</v>
      </c>
      <c r="C1058" s="375" t="s">
        <v>581</v>
      </c>
      <c r="D1058" s="375" t="s">
        <v>122</v>
      </c>
      <c r="E1058" s="375" t="s">
        <v>11</v>
      </c>
      <c r="F1058" s="375" t="s">
        <v>8</v>
      </c>
      <c r="G1058" s="267">
        <f t="shared" si="196"/>
        <v>16.4758</v>
      </c>
      <c r="H1058" s="270">
        <f t="shared" si="196"/>
        <v>0</v>
      </c>
      <c r="I1058" s="271">
        <f t="shared" si="196"/>
        <v>0</v>
      </c>
    </row>
    <row r="1059" spans="1:9" ht="25.5">
      <c r="A1059" s="372">
        <v>1048</v>
      </c>
      <c r="B1059" s="318" t="s">
        <v>36</v>
      </c>
      <c r="C1059" s="375" t="s">
        <v>581</v>
      </c>
      <c r="D1059" s="375" t="s">
        <v>122</v>
      </c>
      <c r="E1059" s="375" t="s">
        <v>11</v>
      </c>
      <c r="F1059" s="375" t="s">
        <v>101</v>
      </c>
      <c r="G1059" s="267">
        <v>16.4758</v>
      </c>
      <c r="H1059" s="270">
        <v>0</v>
      </c>
      <c r="I1059" s="271">
        <v>0</v>
      </c>
    </row>
    <row r="1060" spans="1:9" ht="25.5">
      <c r="A1060" s="372">
        <v>1049</v>
      </c>
      <c r="B1060" s="376" t="s">
        <v>510</v>
      </c>
      <c r="C1060" s="375" t="s">
        <v>581</v>
      </c>
      <c r="D1060" s="375" t="s">
        <v>182</v>
      </c>
      <c r="E1060" s="375"/>
      <c r="F1060" s="375"/>
      <c r="G1060" s="267">
        <f aca="true" t="shared" si="197" ref="G1060:I1062">G1061</f>
        <v>0.5</v>
      </c>
      <c r="H1060" s="270">
        <f t="shared" si="197"/>
        <v>0</v>
      </c>
      <c r="I1060" s="271">
        <f t="shared" si="197"/>
        <v>0</v>
      </c>
    </row>
    <row r="1061" spans="1:9" ht="25.5">
      <c r="A1061" s="372">
        <v>1050</v>
      </c>
      <c r="B1061" s="376" t="s">
        <v>196</v>
      </c>
      <c r="C1061" s="375" t="s">
        <v>581</v>
      </c>
      <c r="D1061" s="375" t="s">
        <v>183</v>
      </c>
      <c r="E1061" s="375"/>
      <c r="F1061" s="375"/>
      <c r="G1061" s="267">
        <f t="shared" si="197"/>
        <v>0.5</v>
      </c>
      <c r="H1061" s="270">
        <f t="shared" si="197"/>
        <v>0</v>
      </c>
      <c r="I1061" s="271">
        <f t="shared" si="197"/>
        <v>0</v>
      </c>
    </row>
    <row r="1062" spans="1:9" ht="12.75">
      <c r="A1062" s="372">
        <v>1051</v>
      </c>
      <c r="B1062" s="318" t="s">
        <v>37</v>
      </c>
      <c r="C1062" s="375" t="s">
        <v>581</v>
      </c>
      <c r="D1062" s="375" t="s">
        <v>183</v>
      </c>
      <c r="E1062" s="375" t="s">
        <v>11</v>
      </c>
      <c r="F1062" s="375" t="s">
        <v>8</v>
      </c>
      <c r="G1062" s="267">
        <f t="shared" si="197"/>
        <v>0.5</v>
      </c>
      <c r="H1062" s="270">
        <f t="shared" si="197"/>
        <v>0</v>
      </c>
      <c r="I1062" s="271">
        <f t="shared" si="197"/>
        <v>0</v>
      </c>
    </row>
    <row r="1063" spans="1:9" ht="25.5">
      <c r="A1063" s="372">
        <v>1052</v>
      </c>
      <c r="B1063" s="318" t="s">
        <v>36</v>
      </c>
      <c r="C1063" s="375" t="s">
        <v>581</v>
      </c>
      <c r="D1063" s="375" t="s">
        <v>183</v>
      </c>
      <c r="E1063" s="375" t="s">
        <v>11</v>
      </c>
      <c r="F1063" s="375" t="s">
        <v>101</v>
      </c>
      <c r="G1063" s="267">
        <v>0.5</v>
      </c>
      <c r="H1063" s="270">
        <v>0</v>
      </c>
      <c r="I1063" s="271">
        <v>0</v>
      </c>
    </row>
    <row r="1064" spans="1:9" ht="38.25">
      <c r="A1064" s="372">
        <v>1053</v>
      </c>
      <c r="B1064" s="318" t="s">
        <v>582</v>
      </c>
      <c r="C1064" s="375" t="s">
        <v>583</v>
      </c>
      <c r="D1064" s="375"/>
      <c r="E1064" s="375"/>
      <c r="F1064" s="394"/>
      <c r="G1064" s="267">
        <f>G1065+G1069</f>
        <v>16.9758</v>
      </c>
      <c r="H1064" s="270">
        <f>H1065+H1069</f>
        <v>0</v>
      </c>
      <c r="I1064" s="271">
        <f>I1065+I1069</f>
        <v>0</v>
      </c>
    </row>
    <row r="1065" spans="1:9" ht="38.25">
      <c r="A1065" s="372">
        <v>1054</v>
      </c>
      <c r="B1065" s="378" t="s">
        <v>180</v>
      </c>
      <c r="C1065" s="375" t="s">
        <v>583</v>
      </c>
      <c r="D1065" s="375" t="s">
        <v>170</v>
      </c>
      <c r="E1065" s="375"/>
      <c r="F1065" s="394"/>
      <c r="G1065" s="267">
        <f>G1066</f>
        <v>16.4758</v>
      </c>
      <c r="H1065" s="270">
        <f aca="true" t="shared" si="198" ref="H1065:I1067">H1066</f>
        <v>0</v>
      </c>
      <c r="I1065" s="271">
        <f t="shared" si="198"/>
        <v>0</v>
      </c>
    </row>
    <row r="1066" spans="1:9" ht="12.75">
      <c r="A1066" s="372">
        <v>1055</v>
      </c>
      <c r="B1066" s="318" t="s">
        <v>202</v>
      </c>
      <c r="C1066" s="375" t="s">
        <v>583</v>
      </c>
      <c r="D1066" s="375" t="s">
        <v>122</v>
      </c>
      <c r="E1066" s="375"/>
      <c r="F1066" s="394"/>
      <c r="G1066" s="267">
        <f>G1067</f>
        <v>16.4758</v>
      </c>
      <c r="H1066" s="270">
        <f t="shared" si="198"/>
        <v>0</v>
      </c>
      <c r="I1066" s="271">
        <f t="shared" si="198"/>
        <v>0</v>
      </c>
    </row>
    <row r="1067" spans="1:9" ht="12.75">
      <c r="A1067" s="372">
        <v>1056</v>
      </c>
      <c r="B1067" s="318" t="s">
        <v>37</v>
      </c>
      <c r="C1067" s="375" t="s">
        <v>583</v>
      </c>
      <c r="D1067" s="375" t="s">
        <v>122</v>
      </c>
      <c r="E1067" s="375" t="s">
        <v>11</v>
      </c>
      <c r="F1067" s="375" t="s">
        <v>8</v>
      </c>
      <c r="G1067" s="267">
        <f>G1068</f>
        <v>16.4758</v>
      </c>
      <c r="H1067" s="270">
        <f t="shared" si="198"/>
        <v>0</v>
      </c>
      <c r="I1067" s="271">
        <f t="shared" si="198"/>
        <v>0</v>
      </c>
    </row>
    <row r="1068" spans="1:9" ht="25.5">
      <c r="A1068" s="372">
        <v>1057</v>
      </c>
      <c r="B1068" s="318" t="s">
        <v>36</v>
      </c>
      <c r="C1068" s="375" t="s">
        <v>583</v>
      </c>
      <c r="D1068" s="375" t="s">
        <v>122</v>
      </c>
      <c r="E1068" s="375" t="s">
        <v>11</v>
      </c>
      <c r="F1068" s="375" t="s">
        <v>101</v>
      </c>
      <c r="G1068" s="267">
        <v>16.4758</v>
      </c>
      <c r="H1068" s="270">
        <v>0</v>
      </c>
      <c r="I1068" s="271">
        <v>0</v>
      </c>
    </row>
    <row r="1069" spans="1:9" ht="25.5">
      <c r="A1069" s="372">
        <v>1058</v>
      </c>
      <c r="B1069" s="376" t="s">
        <v>510</v>
      </c>
      <c r="C1069" s="375" t="s">
        <v>583</v>
      </c>
      <c r="D1069" s="375" t="s">
        <v>182</v>
      </c>
      <c r="E1069" s="375"/>
      <c r="F1069" s="375"/>
      <c r="G1069" s="267">
        <f aca="true" t="shared" si="199" ref="G1069:I1071">G1070</f>
        <v>0.5</v>
      </c>
      <c r="H1069" s="270">
        <f t="shared" si="199"/>
        <v>0</v>
      </c>
      <c r="I1069" s="271">
        <f t="shared" si="199"/>
        <v>0</v>
      </c>
    </row>
    <row r="1070" spans="1:9" ht="25.5">
      <c r="A1070" s="372">
        <v>1059</v>
      </c>
      <c r="B1070" s="376" t="s">
        <v>196</v>
      </c>
      <c r="C1070" s="375" t="s">
        <v>583</v>
      </c>
      <c r="D1070" s="375" t="s">
        <v>183</v>
      </c>
      <c r="E1070" s="375"/>
      <c r="F1070" s="375"/>
      <c r="G1070" s="267">
        <f t="shared" si="199"/>
        <v>0.5</v>
      </c>
      <c r="H1070" s="270">
        <f t="shared" si="199"/>
        <v>0</v>
      </c>
      <c r="I1070" s="271">
        <f t="shared" si="199"/>
        <v>0</v>
      </c>
    </row>
    <row r="1071" spans="1:9" ht="12.75">
      <c r="A1071" s="372">
        <v>1060</v>
      </c>
      <c r="B1071" s="318" t="s">
        <v>37</v>
      </c>
      <c r="C1071" s="375" t="s">
        <v>583</v>
      </c>
      <c r="D1071" s="375" t="s">
        <v>183</v>
      </c>
      <c r="E1071" s="375" t="s">
        <v>11</v>
      </c>
      <c r="F1071" s="375" t="s">
        <v>8</v>
      </c>
      <c r="G1071" s="267">
        <f t="shared" si="199"/>
        <v>0.5</v>
      </c>
      <c r="H1071" s="270">
        <f t="shared" si="199"/>
        <v>0</v>
      </c>
      <c r="I1071" s="271">
        <f t="shared" si="199"/>
        <v>0</v>
      </c>
    </row>
    <row r="1072" spans="1:9" ht="25.5">
      <c r="A1072" s="372">
        <v>1061</v>
      </c>
      <c r="B1072" s="318" t="s">
        <v>36</v>
      </c>
      <c r="C1072" s="375" t="s">
        <v>583</v>
      </c>
      <c r="D1072" s="375" t="s">
        <v>183</v>
      </c>
      <c r="E1072" s="375" t="s">
        <v>11</v>
      </c>
      <c r="F1072" s="375" t="s">
        <v>101</v>
      </c>
      <c r="G1072" s="267">
        <v>0.5</v>
      </c>
      <c r="H1072" s="270">
        <v>0</v>
      </c>
      <c r="I1072" s="271">
        <v>0</v>
      </c>
    </row>
    <row r="1073" spans="1:9" ht="38.25">
      <c r="A1073" s="372">
        <v>1062</v>
      </c>
      <c r="B1073" s="318" t="s">
        <v>584</v>
      </c>
      <c r="C1073" s="375" t="s">
        <v>585</v>
      </c>
      <c r="D1073" s="375"/>
      <c r="E1073" s="375"/>
      <c r="F1073" s="394"/>
      <c r="G1073" s="270">
        <f aca="true" t="shared" si="200" ref="G1073:I1076">G1074</f>
        <v>119.25718</v>
      </c>
      <c r="H1073" s="270">
        <f t="shared" si="200"/>
        <v>0</v>
      </c>
      <c r="I1073" s="271">
        <f t="shared" si="200"/>
        <v>0</v>
      </c>
    </row>
    <row r="1074" spans="1:9" ht="38.25">
      <c r="A1074" s="372">
        <v>1063</v>
      </c>
      <c r="B1074" s="378" t="s">
        <v>180</v>
      </c>
      <c r="C1074" s="375" t="s">
        <v>585</v>
      </c>
      <c r="D1074" s="375" t="s">
        <v>170</v>
      </c>
      <c r="E1074" s="375"/>
      <c r="F1074" s="394"/>
      <c r="G1074" s="270">
        <f t="shared" si="200"/>
        <v>119.25718</v>
      </c>
      <c r="H1074" s="270">
        <f t="shared" si="200"/>
        <v>0</v>
      </c>
      <c r="I1074" s="271">
        <f t="shared" si="200"/>
        <v>0</v>
      </c>
    </row>
    <row r="1075" spans="1:9" ht="12.75">
      <c r="A1075" s="372">
        <v>1064</v>
      </c>
      <c r="B1075" s="318" t="s">
        <v>202</v>
      </c>
      <c r="C1075" s="375" t="s">
        <v>585</v>
      </c>
      <c r="D1075" s="375" t="s">
        <v>122</v>
      </c>
      <c r="E1075" s="375"/>
      <c r="F1075" s="394"/>
      <c r="G1075" s="270">
        <f t="shared" si="200"/>
        <v>119.25718</v>
      </c>
      <c r="H1075" s="270">
        <f t="shared" si="200"/>
        <v>0</v>
      </c>
      <c r="I1075" s="271">
        <f t="shared" si="200"/>
        <v>0</v>
      </c>
    </row>
    <row r="1076" spans="1:9" ht="12.75">
      <c r="A1076" s="372">
        <v>1065</v>
      </c>
      <c r="B1076" s="318" t="s">
        <v>37</v>
      </c>
      <c r="C1076" s="375" t="s">
        <v>585</v>
      </c>
      <c r="D1076" s="375" t="s">
        <v>122</v>
      </c>
      <c r="E1076" s="375" t="s">
        <v>11</v>
      </c>
      <c r="F1076" s="375" t="s">
        <v>8</v>
      </c>
      <c r="G1076" s="270">
        <f t="shared" si="200"/>
        <v>119.25718</v>
      </c>
      <c r="H1076" s="270">
        <f t="shared" si="200"/>
        <v>0</v>
      </c>
      <c r="I1076" s="271">
        <f t="shared" si="200"/>
        <v>0</v>
      </c>
    </row>
    <row r="1077" spans="1:9" ht="25.5">
      <c r="A1077" s="372">
        <v>1066</v>
      </c>
      <c r="B1077" s="318" t="s">
        <v>36</v>
      </c>
      <c r="C1077" s="375" t="s">
        <v>585</v>
      </c>
      <c r="D1077" s="375" t="s">
        <v>122</v>
      </c>
      <c r="E1077" s="375" t="s">
        <v>11</v>
      </c>
      <c r="F1077" s="375" t="s">
        <v>101</v>
      </c>
      <c r="G1077" s="270">
        <v>119.25718</v>
      </c>
      <c r="H1077" s="270">
        <v>0</v>
      </c>
      <c r="I1077" s="271">
        <v>0</v>
      </c>
    </row>
    <row r="1078" spans="1:9" ht="38.25">
      <c r="A1078" s="372">
        <v>1067</v>
      </c>
      <c r="B1078" s="318" t="s">
        <v>586</v>
      </c>
      <c r="C1078" s="375" t="s">
        <v>587</v>
      </c>
      <c r="D1078" s="375"/>
      <c r="E1078" s="375"/>
      <c r="F1078" s="394"/>
      <c r="G1078" s="267">
        <f>G1079+G1083</f>
        <v>16.9758</v>
      </c>
      <c r="H1078" s="270">
        <f>H1079+H1083</f>
        <v>0</v>
      </c>
      <c r="I1078" s="271">
        <f>I1079+I1083</f>
        <v>0</v>
      </c>
    </row>
    <row r="1079" spans="1:9" ht="38.25">
      <c r="A1079" s="372">
        <v>1068</v>
      </c>
      <c r="B1079" s="378" t="s">
        <v>180</v>
      </c>
      <c r="C1079" s="375" t="s">
        <v>587</v>
      </c>
      <c r="D1079" s="375" t="s">
        <v>170</v>
      </c>
      <c r="E1079" s="375"/>
      <c r="F1079" s="394"/>
      <c r="G1079" s="267">
        <f>G1080</f>
        <v>16.4758</v>
      </c>
      <c r="H1079" s="270">
        <f aca="true" t="shared" si="201" ref="H1079:I1081">H1080</f>
        <v>0</v>
      </c>
      <c r="I1079" s="271">
        <f t="shared" si="201"/>
        <v>0</v>
      </c>
    </row>
    <row r="1080" spans="1:9" ht="12.75">
      <c r="A1080" s="372">
        <v>1069</v>
      </c>
      <c r="B1080" s="318" t="s">
        <v>202</v>
      </c>
      <c r="C1080" s="375" t="s">
        <v>587</v>
      </c>
      <c r="D1080" s="375" t="s">
        <v>122</v>
      </c>
      <c r="E1080" s="375"/>
      <c r="F1080" s="394"/>
      <c r="G1080" s="267">
        <f>G1081</f>
        <v>16.4758</v>
      </c>
      <c r="H1080" s="270">
        <f t="shared" si="201"/>
        <v>0</v>
      </c>
      <c r="I1080" s="271">
        <f t="shared" si="201"/>
        <v>0</v>
      </c>
    </row>
    <row r="1081" spans="1:9" ht="12.75">
      <c r="A1081" s="372">
        <v>1070</v>
      </c>
      <c r="B1081" s="318" t="s">
        <v>37</v>
      </c>
      <c r="C1081" s="375" t="s">
        <v>587</v>
      </c>
      <c r="D1081" s="375" t="s">
        <v>122</v>
      </c>
      <c r="E1081" s="375" t="s">
        <v>11</v>
      </c>
      <c r="F1081" s="375" t="s">
        <v>8</v>
      </c>
      <c r="G1081" s="267">
        <f>G1082</f>
        <v>16.4758</v>
      </c>
      <c r="H1081" s="270">
        <f t="shared" si="201"/>
        <v>0</v>
      </c>
      <c r="I1081" s="271">
        <f>I1082</f>
        <v>0</v>
      </c>
    </row>
    <row r="1082" spans="1:9" ht="27" customHeight="1">
      <c r="A1082" s="372">
        <v>1071</v>
      </c>
      <c r="B1082" s="318" t="s">
        <v>36</v>
      </c>
      <c r="C1082" s="375" t="s">
        <v>587</v>
      </c>
      <c r="D1082" s="375" t="s">
        <v>122</v>
      </c>
      <c r="E1082" s="375" t="s">
        <v>11</v>
      </c>
      <c r="F1082" s="375" t="s">
        <v>101</v>
      </c>
      <c r="G1082" s="267">
        <v>16.4758</v>
      </c>
      <c r="H1082" s="270">
        <v>0</v>
      </c>
      <c r="I1082" s="271">
        <v>0</v>
      </c>
    </row>
    <row r="1083" spans="1:9" ht="25.5">
      <c r="A1083" s="372">
        <v>1072</v>
      </c>
      <c r="B1083" s="376" t="s">
        <v>510</v>
      </c>
      <c r="C1083" s="375" t="s">
        <v>587</v>
      </c>
      <c r="D1083" s="375" t="s">
        <v>182</v>
      </c>
      <c r="E1083" s="375"/>
      <c r="F1083" s="375"/>
      <c r="G1083" s="267">
        <f aca="true" t="shared" si="202" ref="G1083:I1085">G1084</f>
        <v>0.5</v>
      </c>
      <c r="H1083" s="270">
        <f t="shared" si="202"/>
        <v>0</v>
      </c>
      <c r="I1083" s="271">
        <f t="shared" si="202"/>
        <v>0</v>
      </c>
    </row>
    <row r="1084" spans="1:9" ht="25.5">
      <c r="A1084" s="372">
        <v>1073</v>
      </c>
      <c r="B1084" s="376" t="s">
        <v>196</v>
      </c>
      <c r="C1084" s="375" t="s">
        <v>587</v>
      </c>
      <c r="D1084" s="375" t="s">
        <v>183</v>
      </c>
      <c r="E1084" s="375"/>
      <c r="F1084" s="375"/>
      <c r="G1084" s="267">
        <f t="shared" si="202"/>
        <v>0.5</v>
      </c>
      <c r="H1084" s="270">
        <f t="shared" si="202"/>
        <v>0</v>
      </c>
      <c r="I1084" s="271">
        <f t="shared" si="202"/>
        <v>0</v>
      </c>
    </row>
    <row r="1085" spans="1:9" ht="12.75">
      <c r="A1085" s="372">
        <v>1074</v>
      </c>
      <c r="B1085" s="318" t="s">
        <v>37</v>
      </c>
      <c r="C1085" s="375" t="s">
        <v>587</v>
      </c>
      <c r="D1085" s="375" t="s">
        <v>183</v>
      </c>
      <c r="E1085" s="375" t="s">
        <v>11</v>
      </c>
      <c r="F1085" s="375" t="s">
        <v>8</v>
      </c>
      <c r="G1085" s="267">
        <f t="shared" si="202"/>
        <v>0.5</v>
      </c>
      <c r="H1085" s="270">
        <f t="shared" si="202"/>
        <v>0</v>
      </c>
      <c r="I1085" s="271">
        <f t="shared" si="202"/>
        <v>0</v>
      </c>
    </row>
    <row r="1086" spans="1:9" ht="25.5">
      <c r="A1086" s="372">
        <v>1075</v>
      </c>
      <c r="B1086" s="318" t="s">
        <v>36</v>
      </c>
      <c r="C1086" s="375" t="s">
        <v>587</v>
      </c>
      <c r="D1086" s="375" t="s">
        <v>183</v>
      </c>
      <c r="E1086" s="375" t="s">
        <v>11</v>
      </c>
      <c r="F1086" s="375" t="s">
        <v>101</v>
      </c>
      <c r="G1086" s="267">
        <v>0.5</v>
      </c>
      <c r="H1086" s="270">
        <v>0</v>
      </c>
      <c r="I1086" s="271">
        <v>0</v>
      </c>
    </row>
    <row r="1087" spans="1:9" ht="38.25">
      <c r="A1087" s="372">
        <v>1076</v>
      </c>
      <c r="B1087" s="347" t="s">
        <v>517</v>
      </c>
      <c r="C1087" s="381" t="s">
        <v>518</v>
      </c>
      <c r="D1087" s="381"/>
      <c r="E1087" s="375"/>
      <c r="F1087" s="379"/>
      <c r="G1087" s="270">
        <f>G1088+G1097+G1106+G1115+G1124+G1142+G1133</f>
        <v>1010.2199400000001</v>
      </c>
      <c r="H1087" s="270">
        <f>H1088+H1097+H1106+H1115+H1124+H1142+H1133</f>
        <v>0</v>
      </c>
      <c r="I1087" s="270">
        <f>I1088+I1097+I1106+I1115+I1124+I1142+I1133</f>
        <v>0</v>
      </c>
    </row>
    <row r="1088" spans="1:9" ht="38.25">
      <c r="A1088" s="372">
        <v>1077</v>
      </c>
      <c r="B1088" s="318" t="s">
        <v>526</v>
      </c>
      <c r="C1088" s="381" t="s">
        <v>519</v>
      </c>
      <c r="D1088" s="381"/>
      <c r="E1088" s="375"/>
      <c r="F1088" s="379"/>
      <c r="G1088" s="272">
        <f>G1089+G1093</f>
        <v>82.03349999999999</v>
      </c>
      <c r="H1088" s="272">
        <f>H1089+H1093</f>
        <v>0</v>
      </c>
      <c r="I1088" s="273">
        <f>I1089+I1093</f>
        <v>0</v>
      </c>
    </row>
    <row r="1089" spans="1:9" ht="38.25">
      <c r="A1089" s="372">
        <v>1078</v>
      </c>
      <c r="B1089" s="378" t="s">
        <v>180</v>
      </c>
      <c r="C1089" s="381" t="s">
        <v>519</v>
      </c>
      <c r="D1089" s="375" t="s">
        <v>170</v>
      </c>
      <c r="E1089" s="375"/>
      <c r="F1089" s="379"/>
      <c r="G1089" s="270">
        <f>G1090</f>
        <v>76.4112</v>
      </c>
      <c r="H1089" s="270">
        <f aca="true" t="shared" si="203" ref="H1089:I1091">H1090</f>
        <v>0</v>
      </c>
      <c r="I1089" s="271">
        <f t="shared" si="203"/>
        <v>0</v>
      </c>
    </row>
    <row r="1090" spans="1:9" ht="12.75">
      <c r="A1090" s="372">
        <v>1079</v>
      </c>
      <c r="B1090" s="318" t="s">
        <v>202</v>
      </c>
      <c r="C1090" s="381" t="s">
        <v>519</v>
      </c>
      <c r="D1090" s="375" t="s">
        <v>122</v>
      </c>
      <c r="E1090" s="375"/>
      <c r="F1090" s="379"/>
      <c r="G1090" s="270">
        <f>G1091</f>
        <v>76.4112</v>
      </c>
      <c r="H1090" s="270">
        <f t="shared" si="203"/>
        <v>0</v>
      </c>
      <c r="I1090" s="271">
        <f t="shared" si="203"/>
        <v>0</v>
      </c>
    </row>
    <row r="1091" spans="1:9" ht="12.75">
      <c r="A1091" s="372">
        <v>1080</v>
      </c>
      <c r="B1091" s="318" t="s">
        <v>95</v>
      </c>
      <c r="C1091" s="381" t="s">
        <v>519</v>
      </c>
      <c r="D1091" s="375" t="s">
        <v>122</v>
      </c>
      <c r="E1091" s="375" t="s">
        <v>148</v>
      </c>
      <c r="F1091" s="375" t="s">
        <v>8</v>
      </c>
      <c r="G1091" s="270">
        <f>G1092</f>
        <v>76.4112</v>
      </c>
      <c r="H1091" s="270">
        <f t="shared" si="203"/>
        <v>0</v>
      </c>
      <c r="I1091" s="271">
        <f t="shared" si="203"/>
        <v>0</v>
      </c>
    </row>
    <row r="1092" spans="1:9" ht="12.75">
      <c r="A1092" s="372">
        <v>1081</v>
      </c>
      <c r="B1092" s="318" t="s">
        <v>137</v>
      </c>
      <c r="C1092" s="381" t="s">
        <v>519</v>
      </c>
      <c r="D1092" s="375" t="s">
        <v>122</v>
      </c>
      <c r="E1092" s="375" t="s">
        <v>148</v>
      </c>
      <c r="F1092" s="375" t="s">
        <v>148</v>
      </c>
      <c r="G1092" s="270">
        <v>76.4112</v>
      </c>
      <c r="H1092" s="270">
        <v>0</v>
      </c>
      <c r="I1092" s="271">
        <v>0</v>
      </c>
    </row>
    <row r="1093" spans="1:9" ht="25.5">
      <c r="A1093" s="372">
        <v>1082</v>
      </c>
      <c r="B1093" s="376" t="s">
        <v>510</v>
      </c>
      <c r="C1093" s="381" t="s">
        <v>519</v>
      </c>
      <c r="D1093" s="381" t="s">
        <v>182</v>
      </c>
      <c r="E1093" s="375"/>
      <c r="F1093" s="379"/>
      <c r="G1093" s="272">
        <f>G1094</f>
        <v>5.6223</v>
      </c>
      <c r="H1093" s="270">
        <f aca="true" t="shared" si="204" ref="H1093:I1095">H1094</f>
        <v>0</v>
      </c>
      <c r="I1093" s="271">
        <f t="shared" si="204"/>
        <v>0</v>
      </c>
    </row>
    <row r="1094" spans="1:9" ht="25.5">
      <c r="A1094" s="372">
        <v>1083</v>
      </c>
      <c r="B1094" s="376" t="s">
        <v>196</v>
      </c>
      <c r="C1094" s="381" t="s">
        <v>519</v>
      </c>
      <c r="D1094" s="381" t="s">
        <v>183</v>
      </c>
      <c r="E1094" s="375"/>
      <c r="F1094" s="379"/>
      <c r="G1094" s="272">
        <f>G1095</f>
        <v>5.6223</v>
      </c>
      <c r="H1094" s="270">
        <f t="shared" si="204"/>
        <v>0</v>
      </c>
      <c r="I1094" s="271">
        <f t="shared" si="204"/>
        <v>0</v>
      </c>
    </row>
    <row r="1095" spans="1:9" ht="12.75">
      <c r="A1095" s="372">
        <v>1084</v>
      </c>
      <c r="B1095" s="318" t="s">
        <v>95</v>
      </c>
      <c r="C1095" s="381" t="s">
        <v>519</v>
      </c>
      <c r="D1095" s="375" t="s">
        <v>183</v>
      </c>
      <c r="E1095" s="375" t="s">
        <v>148</v>
      </c>
      <c r="F1095" s="375" t="s">
        <v>8</v>
      </c>
      <c r="G1095" s="272">
        <f>G1096</f>
        <v>5.6223</v>
      </c>
      <c r="H1095" s="270">
        <f t="shared" si="204"/>
        <v>0</v>
      </c>
      <c r="I1095" s="271">
        <f t="shared" si="204"/>
        <v>0</v>
      </c>
    </row>
    <row r="1096" spans="1:9" ht="12.75">
      <c r="A1096" s="372">
        <v>1085</v>
      </c>
      <c r="B1096" s="318" t="s">
        <v>137</v>
      </c>
      <c r="C1096" s="381" t="s">
        <v>519</v>
      </c>
      <c r="D1096" s="375" t="s">
        <v>183</v>
      </c>
      <c r="E1096" s="375" t="s">
        <v>148</v>
      </c>
      <c r="F1096" s="375" t="s">
        <v>148</v>
      </c>
      <c r="G1096" s="272">
        <v>5.6223</v>
      </c>
      <c r="H1096" s="272">
        <v>0</v>
      </c>
      <c r="I1096" s="273">
        <v>0</v>
      </c>
    </row>
    <row r="1097" spans="1:9" ht="38.25">
      <c r="A1097" s="372">
        <v>1086</v>
      </c>
      <c r="B1097" s="318" t="s">
        <v>653</v>
      </c>
      <c r="C1097" s="381" t="s">
        <v>645</v>
      </c>
      <c r="D1097" s="381"/>
      <c r="E1097" s="375"/>
      <c r="F1097" s="379"/>
      <c r="G1097" s="272">
        <f>G1098+G1102</f>
        <v>100.16449999999999</v>
      </c>
      <c r="H1097" s="272">
        <f>H1098+H1102</f>
        <v>0</v>
      </c>
      <c r="I1097" s="273">
        <f>I1098+I1102</f>
        <v>0</v>
      </c>
    </row>
    <row r="1098" spans="1:9" ht="38.25">
      <c r="A1098" s="372">
        <v>1087</v>
      </c>
      <c r="B1098" s="378" t="s">
        <v>180</v>
      </c>
      <c r="C1098" s="381" t="s">
        <v>645</v>
      </c>
      <c r="D1098" s="375" t="s">
        <v>170</v>
      </c>
      <c r="E1098" s="375"/>
      <c r="F1098" s="379"/>
      <c r="G1098" s="270">
        <f>G1099</f>
        <v>93.2969</v>
      </c>
      <c r="H1098" s="270">
        <f aca="true" t="shared" si="205" ref="H1098:I1100">H1099</f>
        <v>0</v>
      </c>
      <c r="I1098" s="271">
        <f t="shared" si="205"/>
        <v>0</v>
      </c>
    </row>
    <row r="1099" spans="1:9" ht="12.75">
      <c r="A1099" s="372">
        <v>1088</v>
      </c>
      <c r="B1099" s="318" t="s">
        <v>202</v>
      </c>
      <c r="C1099" s="381" t="s">
        <v>645</v>
      </c>
      <c r="D1099" s="375" t="s">
        <v>122</v>
      </c>
      <c r="E1099" s="375"/>
      <c r="F1099" s="379"/>
      <c r="G1099" s="270">
        <f>G1100</f>
        <v>93.2969</v>
      </c>
      <c r="H1099" s="270">
        <f t="shared" si="205"/>
        <v>0</v>
      </c>
      <c r="I1099" s="271">
        <f t="shared" si="205"/>
        <v>0</v>
      </c>
    </row>
    <row r="1100" spans="1:9" ht="12.75">
      <c r="A1100" s="372">
        <v>1089</v>
      </c>
      <c r="B1100" s="318" t="s">
        <v>95</v>
      </c>
      <c r="C1100" s="381" t="s">
        <v>645</v>
      </c>
      <c r="D1100" s="375" t="s">
        <v>122</v>
      </c>
      <c r="E1100" s="375" t="s">
        <v>148</v>
      </c>
      <c r="F1100" s="375" t="s">
        <v>8</v>
      </c>
      <c r="G1100" s="270">
        <f>G1101</f>
        <v>93.2969</v>
      </c>
      <c r="H1100" s="270">
        <f t="shared" si="205"/>
        <v>0</v>
      </c>
      <c r="I1100" s="271">
        <f t="shared" si="205"/>
        <v>0</v>
      </c>
    </row>
    <row r="1101" spans="1:9" ht="12.75">
      <c r="A1101" s="372">
        <v>1090</v>
      </c>
      <c r="B1101" s="318" t="s">
        <v>137</v>
      </c>
      <c r="C1101" s="381" t="s">
        <v>645</v>
      </c>
      <c r="D1101" s="375" t="s">
        <v>122</v>
      </c>
      <c r="E1101" s="375" t="s">
        <v>148</v>
      </c>
      <c r="F1101" s="375" t="s">
        <v>148</v>
      </c>
      <c r="G1101" s="270">
        <v>93.2969</v>
      </c>
      <c r="H1101" s="270">
        <v>0</v>
      </c>
      <c r="I1101" s="271">
        <v>0</v>
      </c>
    </row>
    <row r="1102" spans="1:9" ht="25.5">
      <c r="A1102" s="372">
        <v>1091</v>
      </c>
      <c r="B1102" s="376" t="s">
        <v>510</v>
      </c>
      <c r="C1102" s="381" t="s">
        <v>645</v>
      </c>
      <c r="D1102" s="381" t="s">
        <v>182</v>
      </c>
      <c r="E1102" s="375"/>
      <c r="F1102" s="379"/>
      <c r="G1102" s="272">
        <f aca="true" t="shared" si="206" ref="G1102:I1104">G1103</f>
        <v>6.8676</v>
      </c>
      <c r="H1102" s="272">
        <f t="shared" si="206"/>
        <v>0</v>
      </c>
      <c r="I1102" s="273">
        <f t="shared" si="206"/>
        <v>0</v>
      </c>
    </row>
    <row r="1103" spans="1:9" ht="25.5">
      <c r="A1103" s="372">
        <v>1092</v>
      </c>
      <c r="B1103" s="376" t="s">
        <v>196</v>
      </c>
      <c r="C1103" s="381" t="s">
        <v>645</v>
      </c>
      <c r="D1103" s="381" t="s">
        <v>183</v>
      </c>
      <c r="E1103" s="375"/>
      <c r="F1103" s="379"/>
      <c r="G1103" s="272">
        <f t="shared" si="206"/>
        <v>6.8676</v>
      </c>
      <c r="H1103" s="270">
        <f t="shared" si="206"/>
        <v>0</v>
      </c>
      <c r="I1103" s="271">
        <f t="shared" si="206"/>
        <v>0</v>
      </c>
    </row>
    <row r="1104" spans="1:9" ht="12.75">
      <c r="A1104" s="372">
        <v>1093</v>
      </c>
      <c r="B1104" s="318" t="s">
        <v>95</v>
      </c>
      <c r="C1104" s="381" t="s">
        <v>645</v>
      </c>
      <c r="D1104" s="375" t="s">
        <v>183</v>
      </c>
      <c r="E1104" s="375" t="s">
        <v>148</v>
      </c>
      <c r="F1104" s="375" t="s">
        <v>8</v>
      </c>
      <c r="G1104" s="272">
        <f t="shared" si="206"/>
        <v>6.8676</v>
      </c>
      <c r="H1104" s="270">
        <f t="shared" si="206"/>
        <v>0</v>
      </c>
      <c r="I1104" s="271">
        <f t="shared" si="206"/>
        <v>0</v>
      </c>
    </row>
    <row r="1105" spans="1:9" ht="12.75">
      <c r="A1105" s="372">
        <v>1094</v>
      </c>
      <c r="B1105" s="318" t="s">
        <v>137</v>
      </c>
      <c r="C1105" s="381" t="s">
        <v>645</v>
      </c>
      <c r="D1105" s="375" t="s">
        <v>183</v>
      </c>
      <c r="E1105" s="375" t="s">
        <v>148</v>
      </c>
      <c r="F1105" s="375" t="s">
        <v>148</v>
      </c>
      <c r="G1105" s="272">
        <v>6.8676</v>
      </c>
      <c r="H1105" s="272">
        <v>0</v>
      </c>
      <c r="I1105" s="273">
        <v>0</v>
      </c>
    </row>
    <row r="1106" spans="1:9" ht="38.25">
      <c r="A1106" s="372">
        <v>1095</v>
      </c>
      <c r="B1106" s="318" t="s">
        <v>520</v>
      </c>
      <c r="C1106" s="381" t="s">
        <v>521</v>
      </c>
      <c r="D1106" s="381"/>
      <c r="E1106" s="375"/>
      <c r="F1106" s="379"/>
      <c r="G1106" s="272">
        <f>G1107+G1111</f>
        <v>50.079899999999995</v>
      </c>
      <c r="H1106" s="272">
        <f>H1107+H1111</f>
        <v>0</v>
      </c>
      <c r="I1106" s="273">
        <f>I1107+I1111</f>
        <v>0</v>
      </c>
    </row>
    <row r="1107" spans="1:9" ht="38.25">
      <c r="A1107" s="372">
        <v>1096</v>
      </c>
      <c r="B1107" s="378" t="s">
        <v>180</v>
      </c>
      <c r="C1107" s="381" t="s">
        <v>521</v>
      </c>
      <c r="D1107" s="381" t="s">
        <v>170</v>
      </c>
      <c r="E1107" s="375"/>
      <c r="F1107" s="379"/>
      <c r="G1107" s="272">
        <f>G1108</f>
        <v>46.6461</v>
      </c>
      <c r="H1107" s="272">
        <f aca="true" t="shared" si="207" ref="H1107:I1109">H1108</f>
        <v>0</v>
      </c>
      <c r="I1107" s="273">
        <f t="shared" si="207"/>
        <v>0</v>
      </c>
    </row>
    <row r="1108" spans="1:9" ht="12.75">
      <c r="A1108" s="372">
        <v>1097</v>
      </c>
      <c r="B1108" s="318" t="s">
        <v>202</v>
      </c>
      <c r="C1108" s="381" t="s">
        <v>521</v>
      </c>
      <c r="D1108" s="381" t="s">
        <v>122</v>
      </c>
      <c r="E1108" s="375"/>
      <c r="F1108" s="379"/>
      <c r="G1108" s="272">
        <f>G1109</f>
        <v>46.6461</v>
      </c>
      <c r="H1108" s="272">
        <f t="shared" si="207"/>
        <v>0</v>
      </c>
      <c r="I1108" s="273">
        <f t="shared" si="207"/>
        <v>0</v>
      </c>
    </row>
    <row r="1109" spans="1:9" ht="12.75">
      <c r="A1109" s="372">
        <v>1098</v>
      </c>
      <c r="B1109" s="318" t="s">
        <v>95</v>
      </c>
      <c r="C1109" s="381" t="s">
        <v>521</v>
      </c>
      <c r="D1109" s="381" t="s">
        <v>122</v>
      </c>
      <c r="E1109" s="375" t="s">
        <v>148</v>
      </c>
      <c r="F1109" s="375" t="s">
        <v>8</v>
      </c>
      <c r="G1109" s="272">
        <f>G1110</f>
        <v>46.6461</v>
      </c>
      <c r="H1109" s="272">
        <f t="shared" si="207"/>
        <v>0</v>
      </c>
      <c r="I1109" s="273">
        <f t="shared" si="207"/>
        <v>0</v>
      </c>
    </row>
    <row r="1110" spans="1:9" ht="12.75">
      <c r="A1110" s="372">
        <v>1099</v>
      </c>
      <c r="B1110" s="318" t="s">
        <v>137</v>
      </c>
      <c r="C1110" s="381" t="s">
        <v>521</v>
      </c>
      <c r="D1110" s="381" t="s">
        <v>122</v>
      </c>
      <c r="E1110" s="375" t="s">
        <v>148</v>
      </c>
      <c r="F1110" s="375" t="s">
        <v>148</v>
      </c>
      <c r="G1110" s="272">
        <v>46.6461</v>
      </c>
      <c r="H1110" s="272">
        <v>0</v>
      </c>
      <c r="I1110" s="273">
        <v>0</v>
      </c>
    </row>
    <row r="1111" spans="1:9" ht="25.5">
      <c r="A1111" s="372">
        <v>1100</v>
      </c>
      <c r="B1111" s="376" t="s">
        <v>510</v>
      </c>
      <c r="C1111" s="381" t="s">
        <v>521</v>
      </c>
      <c r="D1111" s="381" t="s">
        <v>182</v>
      </c>
      <c r="E1111" s="375"/>
      <c r="F1111" s="379"/>
      <c r="G1111" s="272">
        <f aca="true" t="shared" si="208" ref="G1111:I1113">G1112</f>
        <v>3.4338</v>
      </c>
      <c r="H1111" s="272">
        <f t="shared" si="208"/>
        <v>0</v>
      </c>
      <c r="I1111" s="273">
        <f t="shared" si="208"/>
        <v>0</v>
      </c>
    </row>
    <row r="1112" spans="1:9" ht="25.5">
      <c r="A1112" s="372">
        <v>1101</v>
      </c>
      <c r="B1112" s="376" t="s">
        <v>196</v>
      </c>
      <c r="C1112" s="381" t="s">
        <v>521</v>
      </c>
      <c r="D1112" s="381" t="s">
        <v>183</v>
      </c>
      <c r="E1112" s="375"/>
      <c r="F1112" s="379"/>
      <c r="G1112" s="272">
        <f t="shared" si="208"/>
        <v>3.4338</v>
      </c>
      <c r="H1112" s="270">
        <f t="shared" si="208"/>
        <v>0</v>
      </c>
      <c r="I1112" s="271">
        <f t="shared" si="208"/>
        <v>0</v>
      </c>
    </row>
    <row r="1113" spans="1:9" ht="12.75">
      <c r="A1113" s="372">
        <v>1102</v>
      </c>
      <c r="B1113" s="318" t="s">
        <v>95</v>
      </c>
      <c r="C1113" s="381" t="s">
        <v>521</v>
      </c>
      <c r="D1113" s="375" t="s">
        <v>183</v>
      </c>
      <c r="E1113" s="375" t="s">
        <v>148</v>
      </c>
      <c r="F1113" s="375" t="s">
        <v>8</v>
      </c>
      <c r="G1113" s="272">
        <f t="shared" si="208"/>
        <v>3.4338</v>
      </c>
      <c r="H1113" s="270">
        <f t="shared" si="208"/>
        <v>0</v>
      </c>
      <c r="I1113" s="271">
        <f t="shared" si="208"/>
        <v>0</v>
      </c>
    </row>
    <row r="1114" spans="1:9" ht="12.75">
      <c r="A1114" s="372">
        <v>1103</v>
      </c>
      <c r="B1114" s="318" t="s">
        <v>137</v>
      </c>
      <c r="C1114" s="381" t="s">
        <v>521</v>
      </c>
      <c r="D1114" s="375" t="s">
        <v>183</v>
      </c>
      <c r="E1114" s="375" t="s">
        <v>148</v>
      </c>
      <c r="F1114" s="375" t="s">
        <v>148</v>
      </c>
      <c r="G1114" s="272">
        <v>3.4338</v>
      </c>
      <c r="H1114" s="272">
        <v>0</v>
      </c>
      <c r="I1114" s="273">
        <v>0</v>
      </c>
    </row>
    <row r="1115" spans="1:9" ht="38.25">
      <c r="A1115" s="372">
        <v>1104</v>
      </c>
      <c r="B1115" s="318" t="s">
        <v>522</v>
      </c>
      <c r="C1115" s="381" t="s">
        <v>523</v>
      </c>
      <c r="D1115" s="381"/>
      <c r="E1115" s="375"/>
      <c r="F1115" s="379"/>
      <c r="G1115" s="272">
        <f>G1116+G1120</f>
        <v>82.03349999999999</v>
      </c>
      <c r="H1115" s="272">
        <f>H1116+H1120</f>
        <v>0</v>
      </c>
      <c r="I1115" s="273">
        <f>I1116+I1120</f>
        <v>0</v>
      </c>
    </row>
    <row r="1116" spans="1:9" ht="38.25">
      <c r="A1116" s="372">
        <v>1105</v>
      </c>
      <c r="B1116" s="378" t="s">
        <v>180</v>
      </c>
      <c r="C1116" s="381" t="s">
        <v>523</v>
      </c>
      <c r="D1116" s="375" t="s">
        <v>170</v>
      </c>
      <c r="E1116" s="375"/>
      <c r="F1116" s="379"/>
      <c r="G1116" s="270">
        <f>G1117</f>
        <v>76.4112</v>
      </c>
      <c r="H1116" s="270">
        <f aca="true" t="shared" si="209" ref="H1116:I1118">H1117</f>
        <v>0</v>
      </c>
      <c r="I1116" s="271">
        <f t="shared" si="209"/>
        <v>0</v>
      </c>
    </row>
    <row r="1117" spans="1:9" ht="12.75">
      <c r="A1117" s="372">
        <v>1106</v>
      </c>
      <c r="B1117" s="318" t="s">
        <v>202</v>
      </c>
      <c r="C1117" s="381" t="s">
        <v>523</v>
      </c>
      <c r="D1117" s="375" t="s">
        <v>122</v>
      </c>
      <c r="E1117" s="375"/>
      <c r="F1117" s="379"/>
      <c r="G1117" s="270">
        <f>G1118</f>
        <v>76.4112</v>
      </c>
      <c r="H1117" s="270">
        <f t="shared" si="209"/>
        <v>0</v>
      </c>
      <c r="I1117" s="271">
        <f t="shared" si="209"/>
        <v>0</v>
      </c>
    </row>
    <row r="1118" spans="1:9" ht="12.75">
      <c r="A1118" s="372">
        <v>1107</v>
      </c>
      <c r="B1118" s="318" t="s">
        <v>95</v>
      </c>
      <c r="C1118" s="381" t="s">
        <v>523</v>
      </c>
      <c r="D1118" s="375" t="s">
        <v>122</v>
      </c>
      <c r="E1118" s="375" t="s">
        <v>148</v>
      </c>
      <c r="F1118" s="375" t="s">
        <v>8</v>
      </c>
      <c r="G1118" s="270">
        <f>G1119</f>
        <v>76.4112</v>
      </c>
      <c r="H1118" s="270">
        <f t="shared" si="209"/>
        <v>0</v>
      </c>
      <c r="I1118" s="271">
        <f t="shared" si="209"/>
        <v>0</v>
      </c>
    </row>
    <row r="1119" spans="1:9" ht="12.75">
      <c r="A1119" s="372">
        <v>1108</v>
      </c>
      <c r="B1119" s="318" t="s">
        <v>137</v>
      </c>
      <c r="C1119" s="381" t="s">
        <v>523</v>
      </c>
      <c r="D1119" s="375" t="s">
        <v>122</v>
      </c>
      <c r="E1119" s="375" t="s">
        <v>148</v>
      </c>
      <c r="F1119" s="375" t="s">
        <v>148</v>
      </c>
      <c r="G1119" s="270">
        <v>76.4112</v>
      </c>
      <c r="H1119" s="270">
        <v>0</v>
      </c>
      <c r="I1119" s="271">
        <v>0</v>
      </c>
    </row>
    <row r="1120" spans="1:9" ht="25.5">
      <c r="A1120" s="372">
        <v>1109</v>
      </c>
      <c r="B1120" s="376" t="s">
        <v>510</v>
      </c>
      <c r="C1120" s="381" t="s">
        <v>523</v>
      </c>
      <c r="D1120" s="381" t="s">
        <v>182</v>
      </c>
      <c r="E1120" s="375"/>
      <c r="F1120" s="379"/>
      <c r="G1120" s="272">
        <f aca="true" t="shared" si="210" ref="G1120:I1121">G1121</f>
        <v>5.6223</v>
      </c>
      <c r="H1120" s="272">
        <f t="shared" si="210"/>
        <v>0</v>
      </c>
      <c r="I1120" s="273">
        <f t="shared" si="210"/>
        <v>0</v>
      </c>
    </row>
    <row r="1121" spans="1:9" ht="25.5">
      <c r="A1121" s="372">
        <v>1110</v>
      </c>
      <c r="B1121" s="376" t="s">
        <v>196</v>
      </c>
      <c r="C1121" s="381" t="s">
        <v>523</v>
      </c>
      <c r="D1121" s="381" t="s">
        <v>183</v>
      </c>
      <c r="E1121" s="375"/>
      <c r="F1121" s="379"/>
      <c r="G1121" s="272">
        <f t="shared" si="210"/>
        <v>5.6223</v>
      </c>
      <c r="H1121" s="272">
        <f t="shared" si="210"/>
        <v>0</v>
      </c>
      <c r="I1121" s="273">
        <f t="shared" si="210"/>
        <v>0</v>
      </c>
    </row>
    <row r="1122" spans="1:9" ht="12.75">
      <c r="A1122" s="372">
        <v>1111</v>
      </c>
      <c r="B1122" s="318" t="s">
        <v>95</v>
      </c>
      <c r="C1122" s="381" t="s">
        <v>523</v>
      </c>
      <c r="D1122" s="375" t="s">
        <v>183</v>
      </c>
      <c r="E1122" s="375" t="s">
        <v>148</v>
      </c>
      <c r="F1122" s="375" t="s">
        <v>8</v>
      </c>
      <c r="G1122" s="272">
        <f>G1123</f>
        <v>5.6223</v>
      </c>
      <c r="H1122" s="270">
        <v>0</v>
      </c>
      <c r="I1122" s="271">
        <v>0</v>
      </c>
    </row>
    <row r="1123" spans="1:9" ht="12.75">
      <c r="A1123" s="372">
        <v>1112</v>
      </c>
      <c r="B1123" s="318" t="s">
        <v>137</v>
      </c>
      <c r="C1123" s="381" t="s">
        <v>523</v>
      </c>
      <c r="D1123" s="375" t="s">
        <v>183</v>
      </c>
      <c r="E1123" s="375" t="s">
        <v>148</v>
      </c>
      <c r="F1123" s="375" t="s">
        <v>148</v>
      </c>
      <c r="G1123" s="272">
        <v>5.6223</v>
      </c>
      <c r="H1123" s="272">
        <v>0</v>
      </c>
      <c r="I1123" s="273">
        <v>0</v>
      </c>
    </row>
    <row r="1124" spans="1:9" ht="38.25">
      <c r="A1124" s="372">
        <v>1113</v>
      </c>
      <c r="B1124" s="318" t="s">
        <v>524</v>
      </c>
      <c r="C1124" s="381" t="s">
        <v>525</v>
      </c>
      <c r="D1124" s="381"/>
      <c r="E1124" s="375"/>
      <c r="F1124" s="379"/>
      <c r="G1124" s="272">
        <f>G1125+G1129</f>
        <v>50.079899999999995</v>
      </c>
      <c r="H1124" s="272">
        <f>H1125+H1129</f>
        <v>0</v>
      </c>
      <c r="I1124" s="273">
        <f>I1125+I1129</f>
        <v>0</v>
      </c>
    </row>
    <row r="1125" spans="1:9" ht="38.25">
      <c r="A1125" s="372">
        <v>1114</v>
      </c>
      <c r="B1125" s="378" t="s">
        <v>180</v>
      </c>
      <c r="C1125" s="381" t="s">
        <v>525</v>
      </c>
      <c r="D1125" s="381" t="s">
        <v>170</v>
      </c>
      <c r="E1125" s="375"/>
      <c r="F1125" s="379"/>
      <c r="G1125" s="272">
        <f>G1126</f>
        <v>46.6461</v>
      </c>
      <c r="H1125" s="272">
        <f aca="true" t="shared" si="211" ref="H1125:I1127">H1126</f>
        <v>0</v>
      </c>
      <c r="I1125" s="273">
        <f t="shared" si="211"/>
        <v>0</v>
      </c>
    </row>
    <row r="1126" spans="1:9" ht="12.75">
      <c r="A1126" s="372">
        <v>1115</v>
      </c>
      <c r="B1126" s="318" t="s">
        <v>202</v>
      </c>
      <c r="C1126" s="381" t="s">
        <v>525</v>
      </c>
      <c r="D1126" s="381" t="s">
        <v>122</v>
      </c>
      <c r="E1126" s="375"/>
      <c r="F1126" s="379"/>
      <c r="G1126" s="272">
        <f>G1127</f>
        <v>46.6461</v>
      </c>
      <c r="H1126" s="272">
        <f t="shared" si="211"/>
        <v>0</v>
      </c>
      <c r="I1126" s="273">
        <f t="shared" si="211"/>
        <v>0</v>
      </c>
    </row>
    <row r="1127" spans="1:9" ht="12.75">
      <c r="A1127" s="372">
        <v>1116</v>
      </c>
      <c r="B1127" s="318" t="s">
        <v>95</v>
      </c>
      <c r="C1127" s="381" t="s">
        <v>525</v>
      </c>
      <c r="D1127" s="381" t="s">
        <v>122</v>
      </c>
      <c r="E1127" s="375" t="s">
        <v>148</v>
      </c>
      <c r="F1127" s="375" t="s">
        <v>8</v>
      </c>
      <c r="G1127" s="272">
        <f>G1128</f>
        <v>46.6461</v>
      </c>
      <c r="H1127" s="272">
        <f t="shared" si="211"/>
        <v>0</v>
      </c>
      <c r="I1127" s="273">
        <f t="shared" si="211"/>
        <v>0</v>
      </c>
    </row>
    <row r="1128" spans="1:9" ht="12.75">
      <c r="A1128" s="372">
        <v>1117</v>
      </c>
      <c r="B1128" s="318" t="s">
        <v>137</v>
      </c>
      <c r="C1128" s="381" t="s">
        <v>525</v>
      </c>
      <c r="D1128" s="381" t="s">
        <v>122</v>
      </c>
      <c r="E1128" s="375" t="s">
        <v>148</v>
      </c>
      <c r="F1128" s="375" t="s">
        <v>148</v>
      </c>
      <c r="G1128" s="272">
        <v>46.6461</v>
      </c>
      <c r="H1128" s="272">
        <v>0</v>
      </c>
      <c r="I1128" s="273">
        <v>0</v>
      </c>
    </row>
    <row r="1129" spans="1:9" ht="25.5">
      <c r="A1129" s="372">
        <v>1118</v>
      </c>
      <c r="B1129" s="376" t="s">
        <v>510</v>
      </c>
      <c r="C1129" s="381" t="s">
        <v>525</v>
      </c>
      <c r="D1129" s="381" t="s">
        <v>182</v>
      </c>
      <c r="E1129" s="375"/>
      <c r="F1129" s="379"/>
      <c r="G1129" s="272">
        <f aca="true" t="shared" si="212" ref="G1129:I1130">G1130</f>
        <v>3.4338</v>
      </c>
      <c r="H1129" s="272">
        <f t="shared" si="212"/>
        <v>0</v>
      </c>
      <c r="I1129" s="273">
        <f t="shared" si="212"/>
        <v>0</v>
      </c>
    </row>
    <row r="1130" spans="1:9" ht="25.5">
      <c r="A1130" s="372">
        <v>1119</v>
      </c>
      <c r="B1130" s="376" t="s">
        <v>196</v>
      </c>
      <c r="C1130" s="381" t="s">
        <v>525</v>
      </c>
      <c r="D1130" s="381" t="s">
        <v>183</v>
      </c>
      <c r="E1130" s="375"/>
      <c r="F1130" s="379"/>
      <c r="G1130" s="272">
        <f t="shared" si="212"/>
        <v>3.4338</v>
      </c>
      <c r="H1130" s="272">
        <f t="shared" si="212"/>
        <v>0</v>
      </c>
      <c r="I1130" s="273">
        <f t="shared" si="212"/>
        <v>0</v>
      </c>
    </row>
    <row r="1131" spans="1:9" ht="12.75">
      <c r="A1131" s="372">
        <v>1120</v>
      </c>
      <c r="B1131" s="318" t="s">
        <v>95</v>
      </c>
      <c r="C1131" s="381" t="s">
        <v>525</v>
      </c>
      <c r="D1131" s="375" t="s">
        <v>183</v>
      </c>
      <c r="E1131" s="375" t="s">
        <v>148</v>
      </c>
      <c r="F1131" s="375" t="s">
        <v>8</v>
      </c>
      <c r="G1131" s="272">
        <f>G1132</f>
        <v>3.4338</v>
      </c>
      <c r="H1131" s="270">
        <v>0</v>
      </c>
      <c r="I1131" s="271">
        <v>0</v>
      </c>
    </row>
    <row r="1132" spans="1:9" ht="12.75">
      <c r="A1132" s="372">
        <v>1121</v>
      </c>
      <c r="B1132" s="318" t="s">
        <v>137</v>
      </c>
      <c r="C1132" s="381" t="s">
        <v>525</v>
      </c>
      <c r="D1132" s="375" t="s">
        <v>183</v>
      </c>
      <c r="E1132" s="375" t="s">
        <v>148</v>
      </c>
      <c r="F1132" s="375" t="s">
        <v>148</v>
      </c>
      <c r="G1132" s="272">
        <v>3.4338</v>
      </c>
      <c r="H1132" s="272">
        <v>0</v>
      </c>
      <c r="I1132" s="273">
        <v>0</v>
      </c>
    </row>
    <row r="1133" spans="1:9" ht="51">
      <c r="A1133" s="372">
        <v>1122</v>
      </c>
      <c r="B1133" s="318" t="s">
        <v>988</v>
      </c>
      <c r="C1133" s="381" t="s">
        <v>989</v>
      </c>
      <c r="D1133" s="381"/>
      <c r="E1133" s="375"/>
      <c r="F1133" s="394"/>
      <c r="G1133" s="272">
        <f>G1134+G1138</f>
        <v>545.6641400000001</v>
      </c>
      <c r="H1133" s="272">
        <f>H1134+H1138</f>
        <v>0</v>
      </c>
      <c r="I1133" s="273">
        <f>I1134+I1138</f>
        <v>0</v>
      </c>
    </row>
    <row r="1134" spans="1:9" ht="38.25">
      <c r="A1134" s="372">
        <v>1123</v>
      </c>
      <c r="B1134" s="378" t="s">
        <v>180</v>
      </c>
      <c r="C1134" s="381" t="s">
        <v>989</v>
      </c>
      <c r="D1134" s="381" t="s">
        <v>170</v>
      </c>
      <c r="E1134" s="375"/>
      <c r="F1134" s="394"/>
      <c r="G1134" s="272">
        <f>G1135</f>
        <v>523.39065</v>
      </c>
      <c r="H1134" s="272">
        <f aca="true" t="shared" si="213" ref="H1134:I1136">H1135</f>
        <v>0</v>
      </c>
      <c r="I1134" s="273">
        <f t="shared" si="213"/>
        <v>0</v>
      </c>
    </row>
    <row r="1135" spans="1:9" ht="12.75">
      <c r="A1135" s="372">
        <v>1124</v>
      </c>
      <c r="B1135" s="318" t="s">
        <v>202</v>
      </c>
      <c r="C1135" s="381" t="s">
        <v>989</v>
      </c>
      <c r="D1135" s="381" t="s">
        <v>122</v>
      </c>
      <c r="E1135" s="375"/>
      <c r="F1135" s="394"/>
      <c r="G1135" s="272">
        <f>G1136</f>
        <v>523.39065</v>
      </c>
      <c r="H1135" s="272">
        <f t="shared" si="213"/>
        <v>0</v>
      </c>
      <c r="I1135" s="273">
        <f t="shared" si="213"/>
        <v>0</v>
      </c>
    </row>
    <row r="1136" spans="1:9" ht="12.75">
      <c r="A1136" s="372">
        <v>1125</v>
      </c>
      <c r="B1136" s="318" t="s">
        <v>95</v>
      </c>
      <c r="C1136" s="381" t="s">
        <v>989</v>
      </c>
      <c r="D1136" s="381" t="s">
        <v>122</v>
      </c>
      <c r="E1136" s="375" t="s">
        <v>148</v>
      </c>
      <c r="F1136" s="375" t="s">
        <v>8</v>
      </c>
      <c r="G1136" s="272">
        <f>G1137</f>
        <v>523.39065</v>
      </c>
      <c r="H1136" s="272">
        <f t="shared" si="213"/>
        <v>0</v>
      </c>
      <c r="I1136" s="273">
        <f t="shared" si="213"/>
        <v>0</v>
      </c>
    </row>
    <row r="1137" spans="1:9" ht="12.75">
      <c r="A1137" s="372">
        <v>1126</v>
      </c>
      <c r="B1137" s="318" t="s">
        <v>137</v>
      </c>
      <c r="C1137" s="381" t="s">
        <v>989</v>
      </c>
      <c r="D1137" s="381" t="s">
        <v>122</v>
      </c>
      <c r="E1137" s="375" t="s">
        <v>148</v>
      </c>
      <c r="F1137" s="375" t="s">
        <v>148</v>
      </c>
      <c r="G1137" s="272">
        <v>523.39065</v>
      </c>
      <c r="H1137" s="272">
        <v>0</v>
      </c>
      <c r="I1137" s="273">
        <v>0</v>
      </c>
    </row>
    <row r="1138" spans="1:9" ht="25.5">
      <c r="A1138" s="372">
        <v>1127</v>
      </c>
      <c r="B1138" s="376" t="s">
        <v>510</v>
      </c>
      <c r="C1138" s="381" t="s">
        <v>989</v>
      </c>
      <c r="D1138" s="381" t="s">
        <v>182</v>
      </c>
      <c r="E1138" s="375"/>
      <c r="F1138" s="379"/>
      <c r="G1138" s="272">
        <f aca="true" t="shared" si="214" ref="G1138:I1139">G1139</f>
        <v>22.27349</v>
      </c>
      <c r="H1138" s="272">
        <f t="shared" si="214"/>
        <v>0</v>
      </c>
      <c r="I1138" s="273">
        <f t="shared" si="214"/>
        <v>0</v>
      </c>
    </row>
    <row r="1139" spans="1:9" ht="25.5">
      <c r="A1139" s="372">
        <v>1128</v>
      </c>
      <c r="B1139" s="376" t="s">
        <v>196</v>
      </c>
      <c r="C1139" s="381" t="s">
        <v>989</v>
      </c>
      <c r="D1139" s="381" t="s">
        <v>183</v>
      </c>
      <c r="E1139" s="375"/>
      <c r="F1139" s="379"/>
      <c r="G1139" s="272">
        <f t="shared" si="214"/>
        <v>22.27349</v>
      </c>
      <c r="H1139" s="272">
        <f t="shared" si="214"/>
        <v>0</v>
      </c>
      <c r="I1139" s="273">
        <f t="shared" si="214"/>
        <v>0</v>
      </c>
    </row>
    <row r="1140" spans="1:9" ht="12.75">
      <c r="A1140" s="372">
        <v>1129</v>
      </c>
      <c r="B1140" s="318" t="s">
        <v>95</v>
      </c>
      <c r="C1140" s="381" t="s">
        <v>989</v>
      </c>
      <c r="D1140" s="375" t="s">
        <v>183</v>
      </c>
      <c r="E1140" s="375" t="s">
        <v>148</v>
      </c>
      <c r="F1140" s="375" t="s">
        <v>8</v>
      </c>
      <c r="G1140" s="272">
        <f>G1141</f>
        <v>22.27349</v>
      </c>
      <c r="H1140" s="270">
        <v>0</v>
      </c>
      <c r="I1140" s="271">
        <v>0</v>
      </c>
    </row>
    <row r="1141" spans="1:9" ht="12.75">
      <c r="A1141" s="372">
        <v>1130</v>
      </c>
      <c r="B1141" s="318" t="s">
        <v>137</v>
      </c>
      <c r="C1141" s="381" t="s">
        <v>989</v>
      </c>
      <c r="D1141" s="375" t="s">
        <v>183</v>
      </c>
      <c r="E1141" s="375" t="s">
        <v>148</v>
      </c>
      <c r="F1141" s="375" t="s">
        <v>148</v>
      </c>
      <c r="G1141" s="272">
        <v>22.27349</v>
      </c>
      <c r="H1141" s="272">
        <v>0</v>
      </c>
      <c r="I1141" s="273">
        <v>0</v>
      </c>
    </row>
    <row r="1142" spans="1:9" ht="38.25">
      <c r="A1142" s="372">
        <v>1131</v>
      </c>
      <c r="B1142" s="318" t="s">
        <v>607</v>
      </c>
      <c r="C1142" s="381" t="s">
        <v>606</v>
      </c>
      <c r="D1142" s="381"/>
      <c r="E1142" s="375"/>
      <c r="F1142" s="394"/>
      <c r="G1142" s="272">
        <f>G1143+G1147</f>
        <v>100.1645</v>
      </c>
      <c r="H1142" s="272">
        <f>H1143+H1147</f>
        <v>0</v>
      </c>
      <c r="I1142" s="273">
        <f>I1143+I1147</f>
        <v>0</v>
      </c>
    </row>
    <row r="1143" spans="1:9" ht="38.25">
      <c r="A1143" s="372">
        <v>1132</v>
      </c>
      <c r="B1143" s="378" t="s">
        <v>180</v>
      </c>
      <c r="C1143" s="381" t="s">
        <v>606</v>
      </c>
      <c r="D1143" s="381" t="s">
        <v>170</v>
      </c>
      <c r="E1143" s="375"/>
      <c r="F1143" s="394"/>
      <c r="G1143" s="272">
        <f>G1144</f>
        <v>93.29687</v>
      </c>
      <c r="H1143" s="272">
        <f aca="true" t="shared" si="215" ref="H1143:I1145">H1144</f>
        <v>0</v>
      </c>
      <c r="I1143" s="273">
        <f t="shared" si="215"/>
        <v>0</v>
      </c>
    </row>
    <row r="1144" spans="1:9" ht="12.75">
      <c r="A1144" s="372">
        <v>1133</v>
      </c>
      <c r="B1144" s="318" t="s">
        <v>202</v>
      </c>
      <c r="C1144" s="381" t="s">
        <v>606</v>
      </c>
      <c r="D1144" s="381" t="s">
        <v>122</v>
      </c>
      <c r="E1144" s="375"/>
      <c r="F1144" s="394"/>
      <c r="G1144" s="272">
        <f>G1145</f>
        <v>93.29687</v>
      </c>
      <c r="H1144" s="272">
        <f t="shared" si="215"/>
        <v>0</v>
      </c>
      <c r="I1144" s="273">
        <f t="shared" si="215"/>
        <v>0</v>
      </c>
    </row>
    <row r="1145" spans="1:9" ht="12.75">
      <c r="A1145" s="372">
        <v>1134</v>
      </c>
      <c r="B1145" s="318" t="s">
        <v>95</v>
      </c>
      <c r="C1145" s="381" t="s">
        <v>606</v>
      </c>
      <c r="D1145" s="381" t="s">
        <v>122</v>
      </c>
      <c r="E1145" s="375" t="s">
        <v>148</v>
      </c>
      <c r="F1145" s="375" t="s">
        <v>8</v>
      </c>
      <c r="G1145" s="272">
        <f>G1146</f>
        <v>93.29687</v>
      </c>
      <c r="H1145" s="272">
        <f t="shared" si="215"/>
        <v>0</v>
      </c>
      <c r="I1145" s="273">
        <f t="shared" si="215"/>
        <v>0</v>
      </c>
    </row>
    <row r="1146" spans="1:9" ht="12.75">
      <c r="A1146" s="372">
        <v>1135</v>
      </c>
      <c r="B1146" s="318" t="s">
        <v>137</v>
      </c>
      <c r="C1146" s="381" t="s">
        <v>606</v>
      </c>
      <c r="D1146" s="381" t="s">
        <v>122</v>
      </c>
      <c r="E1146" s="375" t="s">
        <v>148</v>
      </c>
      <c r="F1146" s="375" t="s">
        <v>148</v>
      </c>
      <c r="G1146" s="272">
        <v>93.29687</v>
      </c>
      <c r="H1146" s="272">
        <v>0</v>
      </c>
      <c r="I1146" s="273">
        <v>0</v>
      </c>
    </row>
    <row r="1147" spans="1:9" ht="25.5">
      <c r="A1147" s="372">
        <v>1136</v>
      </c>
      <c r="B1147" s="376" t="s">
        <v>510</v>
      </c>
      <c r="C1147" s="381" t="s">
        <v>606</v>
      </c>
      <c r="D1147" s="381" t="s">
        <v>182</v>
      </c>
      <c r="E1147" s="375"/>
      <c r="F1147" s="379"/>
      <c r="G1147" s="272">
        <f aca="true" t="shared" si="216" ref="G1147:I1148">G1148</f>
        <v>6.86763</v>
      </c>
      <c r="H1147" s="272">
        <f t="shared" si="216"/>
        <v>0</v>
      </c>
      <c r="I1147" s="273">
        <f t="shared" si="216"/>
        <v>0</v>
      </c>
    </row>
    <row r="1148" spans="1:9" ht="25.5">
      <c r="A1148" s="372">
        <v>1137</v>
      </c>
      <c r="B1148" s="376" t="s">
        <v>196</v>
      </c>
      <c r="C1148" s="381" t="s">
        <v>606</v>
      </c>
      <c r="D1148" s="381" t="s">
        <v>183</v>
      </c>
      <c r="E1148" s="375"/>
      <c r="F1148" s="379"/>
      <c r="G1148" s="272">
        <f t="shared" si="216"/>
        <v>6.86763</v>
      </c>
      <c r="H1148" s="272">
        <f t="shared" si="216"/>
        <v>0</v>
      </c>
      <c r="I1148" s="273">
        <f t="shared" si="216"/>
        <v>0</v>
      </c>
    </row>
    <row r="1149" spans="1:9" ht="12.75">
      <c r="A1149" s="372">
        <v>1138</v>
      </c>
      <c r="B1149" s="318" t="s">
        <v>95</v>
      </c>
      <c r="C1149" s="381" t="s">
        <v>606</v>
      </c>
      <c r="D1149" s="375" t="s">
        <v>183</v>
      </c>
      <c r="E1149" s="375" t="s">
        <v>148</v>
      </c>
      <c r="F1149" s="375" t="s">
        <v>8</v>
      </c>
      <c r="G1149" s="272">
        <f>G1150</f>
        <v>6.86763</v>
      </c>
      <c r="H1149" s="270">
        <v>0</v>
      </c>
      <c r="I1149" s="271">
        <v>0</v>
      </c>
    </row>
    <row r="1150" spans="1:9" ht="12.75">
      <c r="A1150" s="372">
        <v>1139</v>
      </c>
      <c r="B1150" s="318" t="s">
        <v>137</v>
      </c>
      <c r="C1150" s="381" t="s">
        <v>606</v>
      </c>
      <c r="D1150" s="375" t="s">
        <v>183</v>
      </c>
      <c r="E1150" s="375" t="s">
        <v>148</v>
      </c>
      <c r="F1150" s="375" t="s">
        <v>148</v>
      </c>
      <c r="G1150" s="272">
        <v>6.86763</v>
      </c>
      <c r="H1150" s="272">
        <v>0</v>
      </c>
      <c r="I1150" s="273">
        <v>0</v>
      </c>
    </row>
    <row r="1151" spans="1:9" ht="63.75">
      <c r="A1151" s="372">
        <v>1140</v>
      </c>
      <c r="B1151" s="314" t="s">
        <v>857</v>
      </c>
      <c r="C1151" s="325" t="s">
        <v>858</v>
      </c>
      <c r="D1151" s="325"/>
      <c r="E1151" s="316"/>
      <c r="F1151" s="276"/>
      <c r="G1151" s="237">
        <f>G1152+G1156</f>
        <v>22.993</v>
      </c>
      <c r="H1151" s="277">
        <f>H1152+H1156</f>
        <v>0</v>
      </c>
      <c r="I1151" s="312">
        <f>I1152+I1156</f>
        <v>0</v>
      </c>
    </row>
    <row r="1152" spans="1:9" ht="38.25">
      <c r="A1152" s="372">
        <v>1141</v>
      </c>
      <c r="B1152" s="314" t="s">
        <v>180</v>
      </c>
      <c r="C1152" s="325" t="s">
        <v>858</v>
      </c>
      <c r="D1152" s="325" t="s">
        <v>170</v>
      </c>
      <c r="E1152" s="316"/>
      <c r="F1152" s="276"/>
      <c r="G1152" s="237">
        <f aca="true" t="shared" si="217" ref="G1152:I1154">G1153</f>
        <v>19.656</v>
      </c>
      <c r="H1152" s="277">
        <f t="shared" si="217"/>
        <v>0</v>
      </c>
      <c r="I1152" s="312">
        <f t="shared" si="217"/>
        <v>0</v>
      </c>
    </row>
    <row r="1153" spans="1:9" ht="12.75">
      <c r="A1153" s="372">
        <v>1142</v>
      </c>
      <c r="B1153" s="314" t="s">
        <v>195</v>
      </c>
      <c r="C1153" s="325" t="s">
        <v>858</v>
      </c>
      <c r="D1153" s="325" t="s">
        <v>140</v>
      </c>
      <c r="E1153" s="316"/>
      <c r="F1153" s="276"/>
      <c r="G1153" s="237">
        <f t="shared" si="217"/>
        <v>19.656</v>
      </c>
      <c r="H1153" s="277">
        <f t="shared" si="217"/>
        <v>0</v>
      </c>
      <c r="I1153" s="312">
        <f t="shared" si="217"/>
        <v>0</v>
      </c>
    </row>
    <row r="1154" spans="1:9" ht="12.75">
      <c r="A1154" s="372">
        <v>1143</v>
      </c>
      <c r="B1154" s="314" t="s">
        <v>64</v>
      </c>
      <c r="C1154" s="325" t="s">
        <v>858</v>
      </c>
      <c r="D1154" s="325" t="s">
        <v>140</v>
      </c>
      <c r="E1154" s="375" t="s">
        <v>110</v>
      </c>
      <c r="F1154" s="375" t="s">
        <v>8</v>
      </c>
      <c r="G1154" s="237">
        <f t="shared" si="217"/>
        <v>19.656</v>
      </c>
      <c r="H1154" s="277">
        <f t="shared" si="217"/>
        <v>0</v>
      </c>
      <c r="I1154" s="312">
        <f t="shared" si="217"/>
        <v>0</v>
      </c>
    </row>
    <row r="1155" spans="1:9" ht="12.75">
      <c r="A1155" s="372">
        <v>1144</v>
      </c>
      <c r="B1155" s="328" t="s">
        <v>154</v>
      </c>
      <c r="C1155" s="325" t="s">
        <v>858</v>
      </c>
      <c r="D1155" s="325" t="s">
        <v>140</v>
      </c>
      <c r="E1155" s="375" t="s">
        <v>110</v>
      </c>
      <c r="F1155" s="375" t="s">
        <v>109</v>
      </c>
      <c r="G1155" s="237">
        <v>19.656</v>
      </c>
      <c r="H1155" s="277">
        <v>0</v>
      </c>
      <c r="I1155" s="312">
        <v>0</v>
      </c>
    </row>
    <row r="1156" spans="1:9" ht="25.5">
      <c r="A1156" s="372">
        <v>1145</v>
      </c>
      <c r="B1156" s="314" t="s">
        <v>510</v>
      </c>
      <c r="C1156" s="325" t="s">
        <v>858</v>
      </c>
      <c r="D1156" s="325" t="s">
        <v>182</v>
      </c>
      <c r="E1156" s="316"/>
      <c r="F1156" s="276"/>
      <c r="G1156" s="237">
        <f aca="true" t="shared" si="218" ref="G1156:I1158">G1157</f>
        <v>3.337</v>
      </c>
      <c r="H1156" s="277">
        <f t="shared" si="218"/>
        <v>0</v>
      </c>
      <c r="I1156" s="312">
        <f t="shared" si="218"/>
        <v>0</v>
      </c>
    </row>
    <row r="1157" spans="1:9" ht="25.5">
      <c r="A1157" s="372">
        <v>1146</v>
      </c>
      <c r="B1157" s="314" t="s">
        <v>223</v>
      </c>
      <c r="C1157" s="325" t="s">
        <v>858</v>
      </c>
      <c r="D1157" s="325" t="s">
        <v>183</v>
      </c>
      <c r="E1157" s="316"/>
      <c r="F1157" s="276"/>
      <c r="G1157" s="237">
        <f t="shared" si="218"/>
        <v>3.337</v>
      </c>
      <c r="H1157" s="277">
        <f t="shared" si="218"/>
        <v>0</v>
      </c>
      <c r="I1157" s="312">
        <f t="shared" si="218"/>
        <v>0</v>
      </c>
    </row>
    <row r="1158" spans="1:9" ht="12.75">
      <c r="A1158" s="372">
        <v>1147</v>
      </c>
      <c r="B1158" s="314" t="s">
        <v>64</v>
      </c>
      <c r="C1158" s="325" t="s">
        <v>858</v>
      </c>
      <c r="D1158" s="325" t="s">
        <v>183</v>
      </c>
      <c r="E1158" s="375" t="s">
        <v>110</v>
      </c>
      <c r="F1158" s="375" t="s">
        <v>8</v>
      </c>
      <c r="G1158" s="277">
        <f t="shared" si="218"/>
        <v>3.337</v>
      </c>
      <c r="H1158" s="277">
        <f t="shared" si="218"/>
        <v>0</v>
      </c>
      <c r="I1158" s="312">
        <f t="shared" si="218"/>
        <v>0</v>
      </c>
    </row>
    <row r="1159" spans="1:9" ht="12.75">
      <c r="A1159" s="372">
        <v>1148</v>
      </c>
      <c r="B1159" s="328" t="s">
        <v>154</v>
      </c>
      <c r="C1159" s="325" t="s">
        <v>858</v>
      </c>
      <c r="D1159" s="325" t="s">
        <v>183</v>
      </c>
      <c r="E1159" s="375" t="s">
        <v>110</v>
      </c>
      <c r="F1159" s="397" t="s">
        <v>109</v>
      </c>
      <c r="G1159" s="277">
        <v>3.337</v>
      </c>
      <c r="H1159" s="277">
        <v>0</v>
      </c>
      <c r="I1159" s="312">
        <v>0</v>
      </c>
    </row>
    <row r="1160" spans="1:9" ht="13.5" thickBot="1">
      <c r="A1160" s="372">
        <v>1149</v>
      </c>
      <c r="B1160" s="398" t="s">
        <v>218</v>
      </c>
      <c r="C1160" s="399"/>
      <c r="D1160" s="397"/>
      <c r="E1160" s="397"/>
      <c r="F1160" s="397"/>
      <c r="G1160" s="277"/>
      <c r="H1160" s="249">
        <v>23627.787</v>
      </c>
      <c r="I1160" s="250">
        <v>48503.58</v>
      </c>
    </row>
    <row r="1161" spans="1:9" ht="13.5" thickBot="1">
      <c r="A1161" s="623" t="s">
        <v>127</v>
      </c>
      <c r="B1161" s="624"/>
      <c r="C1161" s="624"/>
      <c r="D1161" s="624"/>
      <c r="E1161" s="597"/>
      <c r="F1161" s="597"/>
      <c r="G1161" s="297">
        <f>G12+G305+G331+G400+G508+G548+G560+G583+G604+G635+G742+G753+G768+G806+G794+G393+G735+G782+G788+G800</f>
        <v>1701166.4853199997</v>
      </c>
      <c r="H1161" s="297">
        <f>H12+H305+H331+H400+H508+H548+H560+H583+H604+H635+H742+H753+H768+H806+H794+H393+H735+H782+H788+H800+H1160</f>
        <v>1639624.3159999996</v>
      </c>
      <c r="I1161" s="506">
        <f>I12+I305+I331+I400+I508+I548+I560+I583+I604+I635+I742+I753+I768+I806+I794+I393+I735+I782+I788+I800+I1160</f>
        <v>1662358.3410000002</v>
      </c>
    </row>
  </sheetData>
  <sheetProtection/>
  <autoFilter ref="A11:K1096"/>
  <mergeCells count="4">
    <mergeCell ref="A5:G5"/>
    <mergeCell ref="A7:I7"/>
    <mergeCell ref="B6:I6"/>
    <mergeCell ref="A1161:D1161"/>
  </mergeCells>
  <printOptions/>
  <pageMargins left="0.31496062992125984" right="0.11811023622047245" top="0" bottom="0" header="0.31496062992125984" footer="0.31496062992125984"/>
  <pageSetup fitToHeight="0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5.625" style="0" customWidth="1"/>
    <col min="4" max="4" width="13.25390625" style="0" customWidth="1"/>
    <col min="5" max="5" width="38.875" style="0" customWidth="1"/>
    <col min="6" max="6" width="11.875" style="0" customWidth="1"/>
    <col min="7" max="7" width="13.00390625" style="0" customWidth="1"/>
    <col min="8" max="8" width="37.75390625" style="0" customWidth="1"/>
    <col min="9" max="10" width="12.875" style="0" customWidth="1"/>
    <col min="11" max="11" width="37.75390625" style="0" customWidth="1"/>
    <col min="12" max="12" width="14.25390625" style="0" customWidth="1"/>
  </cols>
  <sheetData>
    <row r="1" spans="9:12" ht="15.75">
      <c r="I1" s="10"/>
      <c r="L1" s="57" t="s">
        <v>836</v>
      </c>
    </row>
    <row r="2" spans="9:12" ht="15.75">
      <c r="I2" s="15"/>
      <c r="L2" s="59" t="s">
        <v>395</v>
      </c>
    </row>
    <row r="3" spans="9:12" ht="15.75">
      <c r="I3" s="15"/>
      <c r="L3" s="279" t="s">
        <v>876</v>
      </c>
    </row>
    <row r="4" spans="2:12" ht="15.75">
      <c r="B4" s="4"/>
      <c r="E4" s="295"/>
      <c r="I4" s="15"/>
      <c r="L4" s="89" t="s">
        <v>932</v>
      </c>
    </row>
    <row r="5" spans="4:5" ht="12.75">
      <c r="D5" s="406"/>
      <c r="E5" s="295"/>
    </row>
    <row r="6" spans="4:5" ht="12.75">
      <c r="D6" s="406"/>
      <c r="E6" s="295"/>
    </row>
    <row r="10" spans="1:12" ht="33" customHeight="1">
      <c r="A10" s="639" t="s">
        <v>892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</row>
    <row r="11" spans="1:6" ht="11.25" customHeight="1">
      <c r="A11" s="407"/>
      <c r="B11" s="408"/>
      <c r="C11" s="408"/>
      <c r="D11" s="408"/>
      <c r="E11" s="408"/>
      <c r="F11" s="408"/>
    </row>
    <row r="12" spans="1:12" ht="15" thickBot="1">
      <c r="A12" s="409"/>
      <c r="B12" s="409"/>
      <c r="C12" s="409"/>
      <c r="D12" s="409"/>
      <c r="E12" s="409"/>
      <c r="F12" s="409"/>
      <c r="L12" t="s">
        <v>161</v>
      </c>
    </row>
    <row r="13" spans="1:12" ht="15.75" thickBot="1">
      <c r="A13" s="640" t="s">
        <v>837</v>
      </c>
      <c r="B13" s="631" t="s">
        <v>68</v>
      </c>
      <c r="C13" s="643"/>
      <c r="D13" s="647" t="s">
        <v>688</v>
      </c>
      <c r="E13" s="648"/>
      <c r="F13" s="649"/>
      <c r="G13" s="650" t="s">
        <v>717</v>
      </c>
      <c r="H13" s="651"/>
      <c r="I13" s="652"/>
      <c r="J13" s="650" t="s">
        <v>877</v>
      </c>
      <c r="K13" s="651"/>
      <c r="L13" s="652"/>
    </row>
    <row r="14" spans="1:12" ht="12.75" customHeight="1">
      <c r="A14" s="641"/>
      <c r="B14" s="644"/>
      <c r="C14" s="645"/>
      <c r="D14" s="640" t="s">
        <v>887</v>
      </c>
      <c r="E14" s="631" t="s">
        <v>888</v>
      </c>
      <c r="F14" s="633" t="s">
        <v>127</v>
      </c>
      <c r="G14" s="635" t="s">
        <v>887</v>
      </c>
      <c r="H14" s="631" t="s">
        <v>888</v>
      </c>
      <c r="I14" s="633" t="s">
        <v>127</v>
      </c>
      <c r="J14" s="635" t="s">
        <v>887</v>
      </c>
      <c r="K14" s="631" t="s">
        <v>888</v>
      </c>
      <c r="L14" s="633" t="s">
        <v>127</v>
      </c>
    </row>
    <row r="15" spans="1:12" ht="139.5" customHeight="1" thickBot="1">
      <c r="A15" s="642"/>
      <c r="B15" s="632"/>
      <c r="C15" s="646"/>
      <c r="D15" s="642"/>
      <c r="E15" s="632"/>
      <c r="F15" s="634"/>
      <c r="G15" s="636"/>
      <c r="H15" s="632"/>
      <c r="I15" s="634"/>
      <c r="J15" s="636"/>
      <c r="K15" s="632"/>
      <c r="L15" s="634"/>
    </row>
    <row r="16" spans="1:12" ht="14.25" customHeight="1" thickBot="1">
      <c r="A16" s="410">
        <v>1</v>
      </c>
      <c r="B16" s="637">
        <v>2</v>
      </c>
      <c r="C16" s="638"/>
      <c r="D16" s="410">
        <v>3</v>
      </c>
      <c r="E16" s="411">
        <v>4</v>
      </c>
      <c r="F16" s="412" t="s">
        <v>889</v>
      </c>
      <c r="G16" s="413">
        <v>6</v>
      </c>
      <c r="H16" s="411">
        <v>7</v>
      </c>
      <c r="I16" s="412" t="s">
        <v>890</v>
      </c>
      <c r="J16" s="413">
        <v>9</v>
      </c>
      <c r="K16" s="411">
        <v>10</v>
      </c>
      <c r="L16" s="412" t="s">
        <v>891</v>
      </c>
    </row>
    <row r="17" spans="1:12" ht="15">
      <c r="A17" s="414">
        <v>1</v>
      </c>
      <c r="B17" s="629" t="s">
        <v>155</v>
      </c>
      <c r="C17" s="630"/>
      <c r="D17" s="415">
        <v>7333.4</v>
      </c>
      <c r="E17" s="416">
        <v>227.7</v>
      </c>
      <c r="F17" s="417">
        <f aca="true" t="shared" si="0" ref="F17:F23">D17+E17</f>
        <v>7561.099999999999</v>
      </c>
      <c r="G17" s="415">
        <v>7333.4</v>
      </c>
      <c r="H17" s="416">
        <v>182.2</v>
      </c>
      <c r="I17" s="417">
        <f aca="true" t="shared" si="1" ref="I17:I23">G17+H17</f>
        <v>7515.599999999999</v>
      </c>
      <c r="J17" s="415">
        <v>7333.4</v>
      </c>
      <c r="K17" s="416">
        <v>182.2</v>
      </c>
      <c r="L17" s="417">
        <f aca="true" t="shared" si="2" ref="L17:L23">J17+K17</f>
        <v>7515.599999999999</v>
      </c>
    </row>
    <row r="18" spans="1:12" ht="15">
      <c r="A18" s="414">
        <v>2</v>
      </c>
      <c r="B18" s="629" t="s">
        <v>156</v>
      </c>
      <c r="C18" s="630"/>
      <c r="D18" s="415">
        <v>10392.7</v>
      </c>
      <c r="E18" s="416">
        <v>2505.8</v>
      </c>
      <c r="F18" s="417">
        <f t="shared" si="0"/>
        <v>12898.5</v>
      </c>
      <c r="G18" s="415">
        <v>10392.7</v>
      </c>
      <c r="H18" s="416">
        <v>2004.6</v>
      </c>
      <c r="I18" s="417">
        <f t="shared" si="1"/>
        <v>12397.300000000001</v>
      </c>
      <c r="J18" s="415">
        <v>10392.7</v>
      </c>
      <c r="K18" s="416">
        <v>2004.6</v>
      </c>
      <c r="L18" s="417">
        <f t="shared" si="2"/>
        <v>12397.300000000001</v>
      </c>
    </row>
    <row r="19" spans="1:12" ht="15">
      <c r="A19" s="414">
        <v>3</v>
      </c>
      <c r="B19" s="629" t="s">
        <v>159</v>
      </c>
      <c r="C19" s="630"/>
      <c r="D19" s="415">
        <v>8689</v>
      </c>
      <c r="E19" s="416">
        <v>5393.7</v>
      </c>
      <c r="F19" s="417">
        <f t="shared" si="0"/>
        <v>14082.7</v>
      </c>
      <c r="G19" s="415">
        <v>8689</v>
      </c>
      <c r="H19" s="416">
        <v>4314.9</v>
      </c>
      <c r="I19" s="417">
        <f t="shared" si="1"/>
        <v>13003.9</v>
      </c>
      <c r="J19" s="415">
        <v>8689</v>
      </c>
      <c r="K19" s="416">
        <v>4314.9</v>
      </c>
      <c r="L19" s="417">
        <f t="shared" si="2"/>
        <v>13003.9</v>
      </c>
    </row>
    <row r="20" spans="1:12" ht="15">
      <c r="A20" s="414">
        <v>4</v>
      </c>
      <c r="B20" s="629" t="s">
        <v>160</v>
      </c>
      <c r="C20" s="630"/>
      <c r="D20" s="415">
        <v>6928.5</v>
      </c>
      <c r="E20" s="416">
        <v>136.9</v>
      </c>
      <c r="F20" s="417">
        <f t="shared" si="0"/>
        <v>7065.4</v>
      </c>
      <c r="G20" s="415">
        <v>6928.5</v>
      </c>
      <c r="H20" s="416">
        <v>109.5</v>
      </c>
      <c r="I20" s="417">
        <f t="shared" si="1"/>
        <v>7038</v>
      </c>
      <c r="J20" s="415">
        <v>6928.5</v>
      </c>
      <c r="K20" s="416">
        <v>109.5</v>
      </c>
      <c r="L20" s="417">
        <f t="shared" si="2"/>
        <v>7038</v>
      </c>
    </row>
    <row r="21" spans="1:12" ht="15">
      <c r="A21" s="414">
        <v>5</v>
      </c>
      <c r="B21" s="629" t="s">
        <v>157</v>
      </c>
      <c r="C21" s="630"/>
      <c r="D21" s="415">
        <v>8449.6</v>
      </c>
      <c r="E21" s="416">
        <v>1027.5</v>
      </c>
      <c r="F21" s="417">
        <f t="shared" si="0"/>
        <v>9477.1</v>
      </c>
      <c r="G21" s="415">
        <v>8449.6</v>
      </c>
      <c r="H21" s="416">
        <v>822</v>
      </c>
      <c r="I21" s="417">
        <f t="shared" si="1"/>
        <v>9271.6</v>
      </c>
      <c r="J21" s="415">
        <v>8449.6</v>
      </c>
      <c r="K21" s="416">
        <v>822</v>
      </c>
      <c r="L21" s="417">
        <f t="shared" si="2"/>
        <v>9271.6</v>
      </c>
    </row>
    <row r="22" spans="1:12" ht="15">
      <c r="A22" s="414">
        <v>6</v>
      </c>
      <c r="B22" s="629" t="s">
        <v>158</v>
      </c>
      <c r="C22" s="630"/>
      <c r="D22" s="415">
        <v>7628.2</v>
      </c>
      <c r="E22" s="416">
        <v>1288.7</v>
      </c>
      <c r="F22" s="417">
        <f t="shared" si="0"/>
        <v>8916.9</v>
      </c>
      <c r="G22" s="415">
        <v>7628.2</v>
      </c>
      <c r="H22" s="416">
        <v>1031</v>
      </c>
      <c r="I22" s="417">
        <f t="shared" si="1"/>
        <v>8659.2</v>
      </c>
      <c r="J22" s="415">
        <v>7628.2</v>
      </c>
      <c r="K22" s="416">
        <v>1031</v>
      </c>
      <c r="L22" s="417">
        <f t="shared" si="2"/>
        <v>8659.2</v>
      </c>
    </row>
    <row r="23" spans="1:12" ht="15.75" thickBot="1">
      <c r="A23" s="414">
        <v>7</v>
      </c>
      <c r="B23" s="625" t="s">
        <v>153</v>
      </c>
      <c r="C23" s="626"/>
      <c r="D23" s="415"/>
      <c r="E23" s="416">
        <v>2449.5</v>
      </c>
      <c r="F23" s="418">
        <f t="shared" si="0"/>
        <v>2449.5</v>
      </c>
      <c r="G23" s="419"/>
      <c r="H23" s="416">
        <v>1959.6</v>
      </c>
      <c r="I23" s="418">
        <f t="shared" si="1"/>
        <v>1959.6</v>
      </c>
      <c r="J23" s="416"/>
      <c r="K23" s="416">
        <v>1959.6</v>
      </c>
      <c r="L23" s="420">
        <f t="shared" si="2"/>
        <v>1959.6</v>
      </c>
    </row>
    <row r="24" spans="1:12" ht="15.75" thickBot="1">
      <c r="A24" s="421"/>
      <c r="B24" s="627" t="s">
        <v>127</v>
      </c>
      <c r="C24" s="628"/>
      <c r="D24" s="422">
        <f aca="true" t="shared" si="3" ref="D24:L24">SUM(D17:D23)</f>
        <v>49421.399999999994</v>
      </c>
      <c r="E24" s="423">
        <f t="shared" si="3"/>
        <v>13029.800000000001</v>
      </c>
      <c r="F24" s="424">
        <f t="shared" si="3"/>
        <v>62451.200000000004</v>
      </c>
      <c r="G24" s="425">
        <f t="shared" si="3"/>
        <v>49421.399999999994</v>
      </c>
      <c r="H24" s="423">
        <f t="shared" si="3"/>
        <v>10423.8</v>
      </c>
      <c r="I24" s="424">
        <f t="shared" si="3"/>
        <v>59845.200000000004</v>
      </c>
      <c r="J24" s="426">
        <f t="shared" si="3"/>
        <v>49421.399999999994</v>
      </c>
      <c r="K24" s="427">
        <f t="shared" si="3"/>
        <v>10423.8</v>
      </c>
      <c r="L24" s="428">
        <f t="shared" si="3"/>
        <v>59845.200000000004</v>
      </c>
    </row>
    <row r="25" spans="1:9" ht="12.75">
      <c r="A25" s="78"/>
      <c r="B25" s="78"/>
      <c r="C25" s="78"/>
      <c r="D25" s="78"/>
      <c r="E25" s="78"/>
      <c r="F25" s="78"/>
      <c r="G25" s="78"/>
      <c r="H25" s="78"/>
      <c r="I25" s="78"/>
    </row>
  </sheetData>
  <sheetProtection/>
  <mergeCells count="24">
    <mergeCell ref="A10:L10"/>
    <mergeCell ref="A13:A15"/>
    <mergeCell ref="B13:C15"/>
    <mergeCell ref="D13:F13"/>
    <mergeCell ref="G13:I13"/>
    <mergeCell ref="J13:L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7.625" style="0" customWidth="1"/>
    <col min="2" max="2" width="30.75390625" style="0" customWidth="1"/>
    <col min="3" max="3" width="18.00390625" style="0" customWidth="1"/>
    <col min="4" max="4" width="17.75390625" style="0" customWidth="1"/>
    <col min="5" max="5" width="14.125" style="498" customWidth="1"/>
  </cols>
  <sheetData>
    <row r="1" spans="1:5" ht="15.75">
      <c r="A1" s="181"/>
      <c r="B1" s="181"/>
      <c r="D1" s="57" t="s">
        <v>886</v>
      </c>
      <c r="E1" s="57"/>
    </row>
    <row r="2" spans="1:5" ht="15.75">
      <c r="A2" s="654" t="s">
        <v>394</v>
      </c>
      <c r="B2" s="655"/>
      <c r="C2" s="655"/>
      <c r="D2" s="655"/>
      <c r="E2" s="59"/>
    </row>
    <row r="3" spans="1:5" s="17" customFormat="1" ht="15.75">
      <c r="A3" s="656" t="s">
        <v>876</v>
      </c>
      <c r="B3" s="655"/>
      <c r="C3" s="655"/>
      <c r="D3" s="655"/>
      <c r="E3" s="493"/>
    </row>
    <row r="4" spans="1:5" s="17" customFormat="1" ht="15.75">
      <c r="A4" s="657" t="s">
        <v>932</v>
      </c>
      <c r="B4" s="658"/>
      <c r="C4" s="658"/>
      <c r="D4" s="658"/>
      <c r="E4" s="494"/>
    </row>
    <row r="5" spans="1:5" s="17" customFormat="1" ht="15.75">
      <c r="A5" s="598"/>
      <c r="B5" s="1"/>
      <c r="C5" s="1"/>
      <c r="D5" s="1"/>
      <c r="E5" s="494"/>
    </row>
    <row r="6" spans="1:5" s="17" customFormat="1" ht="15.75">
      <c r="A6" s="6"/>
      <c r="B6" s="31" t="s">
        <v>933</v>
      </c>
      <c r="C6" s="5"/>
      <c r="D6" s="4"/>
      <c r="E6" s="495"/>
    </row>
    <row r="7" spans="1:5" s="17" customFormat="1" ht="15.75">
      <c r="A7" s="6"/>
      <c r="B7" s="6"/>
      <c r="C7" s="5"/>
      <c r="D7" s="4"/>
      <c r="E7" s="495"/>
    </row>
    <row r="8" spans="1:5" s="1" customFormat="1" ht="99.75" customHeight="1">
      <c r="A8" s="653" t="s">
        <v>1003</v>
      </c>
      <c r="B8" s="653"/>
      <c r="C8" s="653"/>
      <c r="D8" s="653"/>
      <c r="E8" s="653"/>
    </row>
    <row r="9" spans="1:5" s="1" customFormat="1" ht="16.5" customHeight="1">
      <c r="A9" s="600"/>
      <c r="B9" s="600"/>
      <c r="C9" s="61"/>
      <c r="E9" s="496"/>
    </row>
    <row r="10" spans="1:5" ht="16.5" thickBot="1">
      <c r="A10" s="4"/>
      <c r="B10" s="4"/>
      <c r="E10" s="497"/>
    </row>
    <row r="11" spans="1:5" ht="16.5" thickBot="1">
      <c r="A11" s="62" t="s">
        <v>14</v>
      </c>
      <c r="B11" s="63" t="s">
        <v>68</v>
      </c>
      <c r="C11" s="12" t="s">
        <v>688</v>
      </c>
      <c r="D11" s="12" t="s">
        <v>717</v>
      </c>
      <c r="E11" s="12" t="s">
        <v>877</v>
      </c>
    </row>
    <row r="12" spans="1:5" ht="15.75">
      <c r="A12" s="18">
        <v>1</v>
      </c>
      <c r="B12" s="64" t="s">
        <v>155</v>
      </c>
      <c r="C12" s="65">
        <v>200.9</v>
      </c>
      <c r="D12" s="65">
        <v>221</v>
      </c>
      <c r="E12" s="65">
        <v>245.4</v>
      </c>
    </row>
    <row r="13" spans="1:5" ht="15.75">
      <c r="A13" s="60">
        <v>2</v>
      </c>
      <c r="B13" s="66" t="s">
        <v>156</v>
      </c>
      <c r="C13" s="20">
        <v>281.3</v>
      </c>
      <c r="D13" s="20">
        <v>309.5</v>
      </c>
      <c r="E13" s="20">
        <v>343.6</v>
      </c>
    </row>
    <row r="14" spans="1:5" ht="15.75">
      <c r="A14" s="60">
        <v>3</v>
      </c>
      <c r="B14" s="66" t="s">
        <v>159</v>
      </c>
      <c r="C14" s="20">
        <v>281.3</v>
      </c>
      <c r="D14" s="20">
        <v>309.5</v>
      </c>
      <c r="E14" s="20">
        <v>343.6</v>
      </c>
    </row>
    <row r="15" spans="1:5" ht="15.75">
      <c r="A15" s="60">
        <v>4</v>
      </c>
      <c r="B15" s="66" t="s">
        <v>160</v>
      </c>
      <c r="C15" s="20">
        <v>120.5</v>
      </c>
      <c r="D15" s="20">
        <v>132.7</v>
      </c>
      <c r="E15" s="20">
        <v>147.3</v>
      </c>
    </row>
    <row r="16" spans="1:5" ht="15.75">
      <c r="A16" s="60">
        <v>5</v>
      </c>
      <c r="B16" s="66" t="s">
        <v>157</v>
      </c>
      <c r="C16" s="20">
        <v>120.5</v>
      </c>
      <c r="D16" s="20">
        <v>132.7</v>
      </c>
      <c r="E16" s="20">
        <v>147.3</v>
      </c>
    </row>
    <row r="17" spans="1:5" ht="15.75">
      <c r="A17" s="67">
        <v>6</v>
      </c>
      <c r="B17" s="68" t="s">
        <v>158</v>
      </c>
      <c r="C17" s="20">
        <v>200.9</v>
      </c>
      <c r="D17" s="20">
        <v>221</v>
      </c>
      <c r="E17" s="20">
        <v>245.4</v>
      </c>
    </row>
    <row r="18" spans="1:5" ht="16.5" thickBot="1">
      <c r="A18" s="67">
        <v>7</v>
      </c>
      <c r="B18" s="68" t="s">
        <v>153</v>
      </c>
      <c r="C18" s="21">
        <v>3289.8</v>
      </c>
      <c r="D18" s="21">
        <v>3617.1</v>
      </c>
      <c r="E18" s="21">
        <v>3926.7</v>
      </c>
    </row>
    <row r="19" spans="1:5" ht="16.5" thickBot="1">
      <c r="A19" s="69"/>
      <c r="B19" s="70" t="s">
        <v>71</v>
      </c>
      <c r="C19" s="71">
        <f>SUM(C12:C18)</f>
        <v>4495.200000000001</v>
      </c>
      <c r="D19" s="71">
        <f>SUM(D12:D18)</f>
        <v>4943.5</v>
      </c>
      <c r="E19" s="71">
        <f>SUM(E12:E18)</f>
        <v>5399.3</v>
      </c>
    </row>
  </sheetData>
  <sheetProtection/>
  <mergeCells count="5">
    <mergeCell ref="A9:B9"/>
    <mergeCell ref="A2:D2"/>
    <mergeCell ref="A3:D3"/>
    <mergeCell ref="A4:D4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2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7.625" style="0" customWidth="1"/>
    <col min="2" max="2" width="30.75390625" style="0" customWidth="1"/>
    <col min="3" max="3" width="18.00390625" style="0" customWidth="1"/>
    <col min="4" max="4" width="17.75390625" style="0" customWidth="1"/>
    <col min="5" max="5" width="13.625" style="0" customWidth="1"/>
  </cols>
  <sheetData>
    <row r="1" spans="1:5" ht="15.75">
      <c r="A1" s="181"/>
      <c r="B1" s="181"/>
      <c r="C1" s="181"/>
      <c r="E1" s="57" t="s">
        <v>885</v>
      </c>
    </row>
    <row r="2" spans="1:5" ht="15.75">
      <c r="A2" s="182"/>
      <c r="B2" s="182"/>
      <c r="C2" s="182"/>
      <c r="E2" s="59" t="s">
        <v>394</v>
      </c>
    </row>
    <row r="3" spans="1:5" s="17" customFormat="1" ht="15.75">
      <c r="A3" s="183"/>
      <c r="B3" s="183"/>
      <c r="C3" s="183"/>
      <c r="E3" s="138" t="s">
        <v>876</v>
      </c>
    </row>
    <row r="4" spans="1:5" s="17" customFormat="1" ht="15.75">
      <c r="A4" s="183"/>
      <c r="B4" s="183"/>
      <c r="C4" s="183"/>
      <c r="E4" s="89" t="s">
        <v>932</v>
      </c>
    </row>
    <row r="5" spans="1:4" s="17" customFormat="1" ht="15.75">
      <c r="A5" s="6"/>
      <c r="B5" s="6"/>
      <c r="C5" s="5"/>
      <c r="D5" s="4"/>
    </row>
    <row r="6" spans="1:4" s="17" customFormat="1" ht="15.75">
      <c r="A6" s="6"/>
      <c r="B6" s="31" t="s">
        <v>933</v>
      </c>
      <c r="C6" s="5"/>
      <c r="D6" s="4"/>
    </row>
    <row r="7" spans="1:4" s="17" customFormat="1" ht="15.75">
      <c r="A7" s="6"/>
      <c r="B7" s="31"/>
      <c r="C7" s="5"/>
      <c r="D7" s="4"/>
    </row>
    <row r="8" spans="1:5" s="1" customFormat="1" ht="20.25" customHeight="1">
      <c r="A8" s="600" t="s">
        <v>884</v>
      </c>
      <c r="B8" s="600"/>
      <c r="C8" s="600"/>
      <c r="D8" s="600"/>
      <c r="E8" s="600"/>
    </row>
    <row r="9" spans="1:5" s="1" customFormat="1" ht="16.5" customHeight="1">
      <c r="A9" s="600"/>
      <c r="B9" s="600"/>
      <c r="C9" s="600"/>
      <c r="D9" s="600"/>
      <c r="E9" s="600"/>
    </row>
    <row r="10" spans="1:5" ht="33" customHeight="1">
      <c r="A10" s="600"/>
      <c r="B10" s="600"/>
      <c r="C10" s="600"/>
      <c r="D10" s="600"/>
      <c r="E10" s="600"/>
    </row>
    <row r="11" spans="2:5" ht="15.75">
      <c r="B11" s="298"/>
      <c r="C11" s="298"/>
      <c r="D11" s="4"/>
      <c r="E11" s="4"/>
    </row>
    <row r="12" spans="2:5" ht="16.5" thickBot="1">
      <c r="B12" s="4"/>
      <c r="C12" s="11"/>
      <c r="D12" s="4"/>
      <c r="E12" s="11" t="s">
        <v>162</v>
      </c>
    </row>
    <row r="13" spans="1:5" ht="16.5" thickBot="1">
      <c r="A13" s="299" t="s">
        <v>14</v>
      </c>
      <c r="B13" s="300" t="s">
        <v>68</v>
      </c>
      <c r="C13" s="301" t="s">
        <v>688</v>
      </c>
      <c r="D13" s="301" t="s">
        <v>717</v>
      </c>
      <c r="E13" s="301" t="s">
        <v>877</v>
      </c>
    </row>
    <row r="14" spans="1:5" ht="16.5" thickBot="1">
      <c r="A14" s="299">
        <v>1</v>
      </c>
      <c r="B14" s="300">
        <v>2</v>
      </c>
      <c r="C14" s="302">
        <v>3</v>
      </c>
      <c r="D14" s="301">
        <v>4</v>
      </c>
      <c r="E14" s="301">
        <v>5</v>
      </c>
    </row>
    <row r="15" spans="1:5" ht="15.75">
      <c r="A15" s="18">
        <v>1</v>
      </c>
      <c r="B15" s="303" t="s">
        <v>155</v>
      </c>
      <c r="C15" s="20">
        <v>3.854</v>
      </c>
      <c r="D15" s="20">
        <v>3.4</v>
      </c>
      <c r="E15" s="20">
        <v>3.4</v>
      </c>
    </row>
    <row r="16" spans="1:5" ht="15.75">
      <c r="A16" s="18">
        <v>2</v>
      </c>
      <c r="B16" s="304" t="s">
        <v>156</v>
      </c>
      <c r="C16" s="20">
        <v>11.448</v>
      </c>
      <c r="D16" s="20">
        <v>10.1</v>
      </c>
      <c r="E16" s="20">
        <v>10.1</v>
      </c>
    </row>
    <row r="17" spans="1:5" ht="15.75">
      <c r="A17" s="18">
        <v>3</v>
      </c>
      <c r="B17" s="304" t="s">
        <v>159</v>
      </c>
      <c r="C17" s="20">
        <v>10.995</v>
      </c>
      <c r="D17" s="20">
        <v>9.7</v>
      </c>
      <c r="E17" s="20">
        <v>9.7</v>
      </c>
    </row>
    <row r="18" spans="1:5" ht="15.75">
      <c r="A18" s="18">
        <v>4</v>
      </c>
      <c r="B18" s="304" t="s">
        <v>160</v>
      </c>
      <c r="C18" s="20">
        <v>1.133</v>
      </c>
      <c r="D18" s="20">
        <v>1</v>
      </c>
      <c r="E18" s="20">
        <v>1</v>
      </c>
    </row>
    <row r="19" spans="1:5" ht="15.75">
      <c r="A19" s="18">
        <v>5</v>
      </c>
      <c r="B19" s="304" t="s">
        <v>157</v>
      </c>
      <c r="C19" s="20">
        <v>2.947</v>
      </c>
      <c r="D19" s="20">
        <v>2.6</v>
      </c>
      <c r="E19" s="20">
        <v>2.6</v>
      </c>
    </row>
    <row r="20" spans="1:5" ht="15.75">
      <c r="A20" s="18">
        <v>6</v>
      </c>
      <c r="B20" s="305" t="s">
        <v>158</v>
      </c>
      <c r="C20" s="20">
        <v>5.327</v>
      </c>
      <c r="D20" s="20">
        <v>4.7</v>
      </c>
      <c r="E20" s="20">
        <v>4.7</v>
      </c>
    </row>
    <row r="21" spans="1:5" ht="16.5" thickBot="1">
      <c r="A21" s="18">
        <v>7</v>
      </c>
      <c r="B21" s="305" t="s">
        <v>153</v>
      </c>
      <c r="C21" s="21">
        <v>126.496</v>
      </c>
      <c r="D21" s="21">
        <v>111.6</v>
      </c>
      <c r="E21" s="21">
        <v>111.6</v>
      </c>
    </row>
    <row r="22" spans="1:5" ht="16.5" thickBot="1">
      <c r="A22" s="306"/>
      <c r="B22" s="307" t="s">
        <v>87</v>
      </c>
      <c r="C22" s="308">
        <f>SUM(C15:C21)</f>
        <v>162.2</v>
      </c>
      <c r="D22" s="309">
        <f>SUM(D15:D21)</f>
        <v>143.1</v>
      </c>
      <c r="E22" s="309">
        <f>SUM(E15:E21)</f>
        <v>143.1</v>
      </c>
    </row>
  </sheetData>
  <sheetProtection/>
  <mergeCells count="1">
    <mergeCell ref="A8:E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F15" sqref="F15"/>
    </sheetView>
  </sheetViews>
  <sheetFormatPr defaultColWidth="9.00390625" defaultRowHeight="12.75"/>
  <cols>
    <col min="3" max="3" width="14.00390625" style="0" customWidth="1"/>
    <col min="4" max="4" width="17.625" style="0" customWidth="1"/>
    <col min="5" max="5" width="16.375" style="0" customWidth="1"/>
    <col min="6" max="6" width="17.25390625" style="0" customWidth="1"/>
  </cols>
  <sheetData>
    <row r="1" spans="3:6" ht="15.75">
      <c r="C1" s="10"/>
      <c r="F1" s="57" t="s">
        <v>840</v>
      </c>
    </row>
    <row r="2" spans="3:6" ht="15.75">
      <c r="C2" s="15"/>
      <c r="E2" s="2"/>
      <c r="F2" s="59" t="s">
        <v>395</v>
      </c>
    </row>
    <row r="3" spans="3:6" ht="15.75">
      <c r="C3" s="15"/>
      <c r="E3" s="2"/>
      <c r="F3" s="88" t="s">
        <v>876</v>
      </c>
    </row>
    <row r="4" spans="3:6" ht="15.75">
      <c r="C4" s="15"/>
      <c r="E4" s="2"/>
      <c r="F4" s="89" t="s">
        <v>932</v>
      </c>
    </row>
    <row r="5" spans="4:6" ht="12.75">
      <c r="D5" s="3"/>
      <c r="E5" s="3"/>
      <c r="F5" s="3"/>
    </row>
    <row r="6" spans="1:6" ht="32.25" customHeight="1">
      <c r="A6" s="674"/>
      <c r="B6" s="674"/>
      <c r="C6" s="674"/>
      <c r="D6" s="674"/>
      <c r="E6" s="674"/>
      <c r="F6" s="674"/>
    </row>
    <row r="8" spans="1:6" ht="21" customHeight="1">
      <c r="A8" s="653" t="s">
        <v>883</v>
      </c>
      <c r="B8" s="653"/>
      <c r="C8" s="653"/>
      <c r="D8" s="653"/>
      <c r="E8" s="653"/>
      <c r="F8" s="653"/>
    </row>
    <row r="9" spans="1:6" ht="21" customHeight="1">
      <c r="A9" s="653"/>
      <c r="B9" s="653"/>
      <c r="C9" s="653"/>
      <c r="D9" s="653"/>
      <c r="E9" s="653"/>
      <c r="F9" s="653"/>
    </row>
    <row r="10" spans="1:6" ht="21" customHeight="1">
      <c r="A10" s="653"/>
      <c r="B10" s="653"/>
      <c r="C10" s="653"/>
      <c r="D10" s="653"/>
      <c r="E10" s="653"/>
      <c r="F10" s="653"/>
    </row>
    <row r="11" spans="1:5" ht="15.75">
      <c r="A11" s="4"/>
      <c r="B11" s="4"/>
      <c r="C11" s="4"/>
      <c r="D11" s="4"/>
      <c r="E11" s="4"/>
    </row>
    <row r="12" spans="1:6" ht="16.5" thickBot="1">
      <c r="A12" s="4"/>
      <c r="B12" s="4"/>
      <c r="C12" s="4"/>
      <c r="D12" s="11"/>
      <c r="E12" s="4"/>
      <c r="F12" s="11" t="s">
        <v>94</v>
      </c>
    </row>
    <row r="13" spans="1:6" ht="12.75" customHeight="1">
      <c r="A13" s="670" t="s">
        <v>14</v>
      </c>
      <c r="B13" s="670" t="s">
        <v>68</v>
      </c>
      <c r="C13" s="672"/>
      <c r="D13" s="662" t="s">
        <v>688</v>
      </c>
      <c r="E13" s="662" t="s">
        <v>717</v>
      </c>
      <c r="F13" s="662" t="s">
        <v>877</v>
      </c>
    </row>
    <row r="14" spans="1:6" ht="27.75" customHeight="1" thickBot="1">
      <c r="A14" s="671"/>
      <c r="B14" s="671"/>
      <c r="C14" s="673"/>
      <c r="D14" s="663"/>
      <c r="E14" s="663"/>
      <c r="F14" s="663"/>
    </row>
    <row r="15" spans="1:6" ht="15.75">
      <c r="A15" s="101">
        <v>1</v>
      </c>
      <c r="B15" s="668" t="s">
        <v>155</v>
      </c>
      <c r="C15" s="669"/>
      <c r="D15" s="102">
        <v>6209.44</v>
      </c>
      <c r="E15" s="102">
        <v>6085.1065</v>
      </c>
      <c r="F15" s="102">
        <v>6036.0065</v>
      </c>
    </row>
    <row r="16" spans="1:6" ht="15.75">
      <c r="A16" s="14">
        <v>2</v>
      </c>
      <c r="B16" s="664" t="s">
        <v>156</v>
      </c>
      <c r="C16" s="665"/>
      <c r="D16" s="22">
        <v>3803.218</v>
      </c>
      <c r="E16" s="22">
        <v>4050.9395</v>
      </c>
      <c r="F16" s="22">
        <v>3989.9395</v>
      </c>
    </row>
    <row r="17" spans="1:6" ht="15.75">
      <c r="A17" s="14">
        <v>3</v>
      </c>
      <c r="B17" s="664" t="s">
        <v>159</v>
      </c>
      <c r="C17" s="665"/>
      <c r="D17" s="22">
        <v>4683.993</v>
      </c>
      <c r="E17" s="22">
        <v>5562.6505</v>
      </c>
      <c r="F17" s="22">
        <v>5541.9505</v>
      </c>
    </row>
    <row r="18" spans="1:6" ht="15.75">
      <c r="A18" s="14">
        <v>4</v>
      </c>
      <c r="B18" s="664" t="s">
        <v>160</v>
      </c>
      <c r="C18" s="665"/>
      <c r="D18" s="22">
        <v>9332.196</v>
      </c>
      <c r="E18" s="22">
        <v>9305.5205</v>
      </c>
      <c r="F18" s="22">
        <v>9299.9205</v>
      </c>
    </row>
    <row r="19" spans="1:6" ht="15.75">
      <c r="A19" s="14">
        <v>5</v>
      </c>
      <c r="B19" s="664" t="s">
        <v>157</v>
      </c>
      <c r="C19" s="665"/>
      <c r="D19" s="22">
        <v>6780.212</v>
      </c>
      <c r="E19" s="22">
        <v>6931.7055</v>
      </c>
      <c r="F19" s="22">
        <v>6927.6055</v>
      </c>
    </row>
    <row r="20" spans="1:6" ht="16.5" thickBot="1">
      <c r="A20" s="14">
        <v>6</v>
      </c>
      <c r="B20" s="666" t="s">
        <v>158</v>
      </c>
      <c r="C20" s="667"/>
      <c r="D20" s="23">
        <v>8045.624</v>
      </c>
      <c r="E20" s="23">
        <v>8136.1125</v>
      </c>
      <c r="F20" s="22">
        <v>8115.6725</v>
      </c>
    </row>
    <row r="21" spans="1:6" ht="16.5" thickBot="1">
      <c r="A21" s="659" t="s">
        <v>127</v>
      </c>
      <c r="B21" s="660"/>
      <c r="C21" s="661"/>
      <c r="D21" s="24">
        <f>SUM(SUM(SUM(D15:D20)))</f>
        <v>38854.683000000005</v>
      </c>
      <c r="E21" s="24">
        <f>SUM(SUM(SUM(E15:E20)))</f>
        <v>40072.035</v>
      </c>
      <c r="F21" s="24">
        <f>SUM(SUM(SUM(F15:F20)))</f>
        <v>39911.095</v>
      </c>
    </row>
    <row r="22" ht="12.75">
      <c r="D22" s="58"/>
    </row>
  </sheetData>
  <sheetProtection/>
  <mergeCells count="14">
    <mergeCell ref="A6:F6"/>
    <mergeCell ref="D13:D14"/>
    <mergeCell ref="A8:F10"/>
    <mergeCell ref="F13:F14"/>
    <mergeCell ref="A21:C21"/>
    <mergeCell ref="E13:E14"/>
    <mergeCell ref="B16:C16"/>
    <mergeCell ref="B17:C17"/>
    <mergeCell ref="B18:C18"/>
    <mergeCell ref="B19:C19"/>
    <mergeCell ref="B20:C20"/>
    <mergeCell ref="B15:C15"/>
    <mergeCell ref="A13:A14"/>
    <mergeCell ref="B13:C1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Марина С. Кидяева</cp:lastModifiedBy>
  <cp:lastPrinted>2023-12-06T09:44:32Z</cp:lastPrinted>
  <dcterms:created xsi:type="dcterms:W3CDTF">2006-12-08T09:34:05Z</dcterms:created>
  <dcterms:modified xsi:type="dcterms:W3CDTF">2024-02-21T07:31:57Z</dcterms:modified>
  <cp:category/>
  <cp:version/>
  <cp:contentType/>
  <cp:contentStatus/>
</cp:coreProperties>
</file>